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4"/>
  <workbookPr defaultThemeVersion="124226"/>
  <mc:AlternateContent xmlns:mc="http://schemas.openxmlformats.org/markup-compatibility/2006">
    <mc:Choice Requires="x15">
      <x15ac:absPath xmlns:x15ac="http://schemas.microsoft.com/office/spreadsheetml/2010/11/ac" url="/Users/fuchiangyoung/Desktop/share file for VM/Hon Hai/Project/SKBB-SWAN/DVT/thermal test/"/>
    </mc:Choice>
  </mc:AlternateContent>
  <xr:revisionPtr revIDLastSave="0" documentId="13_ncr:1_{EF98C134-523D-F74D-95DC-06693DD92B80}" xr6:coauthVersionLast="43" xr6:coauthVersionMax="43" xr10:uidLastSave="{00000000-0000-0000-0000-000000000000}"/>
  <bookViews>
    <workbookView xWindow="0" yWindow="500" windowWidth="28800" windowHeight="15560" tabRatio="680" xr2:uid="{00000000-000D-0000-FFFF-FFFF00000000}"/>
  </bookViews>
  <sheets>
    <sheet name="K18X001T00 thermal test" sheetId="110" r:id="rId1"/>
    <sheet name="Power compare" sheetId="114" r:id="rId2"/>
    <sheet name="DVT1 sample" sheetId="113" r:id="rId3"/>
    <sheet name="電解電容壽命" sheetId="112" r:id="rId4"/>
    <sheet name="EVT Pictures" sheetId="111" r:id="rId5"/>
  </sheets>
  <definedNames>
    <definedName name="InstrumentModel">#REF!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K22" i="110" l="1"/>
  <c r="BK21" i="110"/>
  <c r="BK16" i="110"/>
  <c r="BK9" i="110"/>
  <c r="BJ8" i="110"/>
  <c r="BH22" i="110" l="1"/>
  <c r="BH21" i="110"/>
  <c r="BH16" i="110"/>
  <c r="BH9" i="110"/>
  <c r="BG8" i="110"/>
  <c r="BE22" i="110" l="1"/>
  <c r="BE21" i="110"/>
  <c r="BE16" i="110"/>
  <c r="BE9" i="110"/>
  <c r="BD8" i="110"/>
  <c r="C16" i="112" l="1"/>
  <c r="C17" i="112" s="1"/>
  <c r="G16" i="112"/>
  <c r="G17" i="112" s="1"/>
  <c r="BB22" i="110" l="1"/>
  <c r="BB21" i="110"/>
  <c r="BB16" i="110"/>
  <c r="BB9" i="110"/>
  <c r="BA8" i="110"/>
  <c r="AY22" i="110" l="1"/>
  <c r="AY21" i="110"/>
  <c r="AY16" i="110"/>
  <c r="AY9" i="110"/>
  <c r="AX8" i="110"/>
  <c r="AV22" i="110" l="1"/>
  <c r="AV21" i="110"/>
  <c r="AV16" i="110"/>
  <c r="AV9" i="110"/>
  <c r="AU8" i="110"/>
  <c r="AS22" i="110" l="1"/>
  <c r="AS21" i="110"/>
  <c r="AS16" i="110"/>
  <c r="AS9" i="110"/>
  <c r="AR8" i="110"/>
  <c r="AP22" i="110" l="1"/>
  <c r="AP21" i="110"/>
  <c r="AP16" i="110"/>
  <c r="AP9" i="110"/>
  <c r="AO8" i="110"/>
  <c r="AL8" i="110" l="1"/>
  <c r="AM22" i="110"/>
  <c r="AM21" i="110"/>
  <c r="AM16" i="110"/>
  <c r="AM9" i="110"/>
  <c r="AI8" i="110" l="1"/>
  <c r="AJ22" i="110"/>
  <c r="AJ21" i="110"/>
  <c r="AJ16" i="110"/>
  <c r="AJ9" i="110"/>
  <c r="AG8" i="110" l="1"/>
  <c r="AD8" i="110"/>
  <c r="AA8" i="110"/>
  <c r="X8" i="110"/>
  <c r="U8" i="110"/>
  <c r="R8" i="110"/>
  <c r="O8" i="110"/>
  <c r="L8" i="110"/>
  <c r="AG22" i="110" l="1"/>
  <c r="AG21" i="110"/>
  <c r="AG16" i="110"/>
  <c r="AG9" i="110"/>
  <c r="AD22" i="110" l="1"/>
  <c r="AD21" i="110"/>
  <c r="AD16" i="110"/>
  <c r="AD9" i="110"/>
  <c r="AA22" i="110" l="1"/>
  <c r="AA21" i="110"/>
  <c r="AA16" i="110"/>
  <c r="AA9" i="110"/>
  <c r="X22" i="110" l="1"/>
  <c r="X21" i="110"/>
  <c r="X16" i="110"/>
  <c r="X9" i="110"/>
  <c r="U22" i="110" l="1"/>
  <c r="U21" i="110"/>
  <c r="U16" i="110"/>
  <c r="U9" i="110"/>
  <c r="L22" i="110" l="1"/>
  <c r="L21" i="110"/>
  <c r="L16" i="110"/>
  <c r="L9" i="110"/>
  <c r="R22" i="110"/>
  <c r="O22" i="110"/>
  <c r="R21" i="110"/>
  <c r="O21" i="110"/>
  <c r="R16" i="110"/>
  <c r="O16" i="110"/>
  <c r="R9" i="110"/>
  <c r="O9" i="110"/>
  <c r="J10" i="110" l="1"/>
  <c r="J12" i="110"/>
  <c r="J13" i="110"/>
  <c r="J14" i="110"/>
  <c r="J16" i="110"/>
  <c r="J17" i="110"/>
  <c r="J18" i="110"/>
  <c r="J19" i="110"/>
  <c r="J21" i="110"/>
  <c r="J22" i="110"/>
  <c r="J31" i="110"/>
  <c r="J32" i="110"/>
  <c r="J33" i="110"/>
  <c r="J34" i="110"/>
  <c r="J35" i="110"/>
  <c r="J36" i="110"/>
  <c r="J38" i="110"/>
  <c r="J39" i="110"/>
  <c r="J40" i="110"/>
  <c r="J41" i="110"/>
  <c r="D44" i="110" l="1"/>
  <c r="D41" i="110"/>
  <c r="D40" i="110"/>
  <c r="D39" i="110"/>
  <c r="D38" i="110"/>
  <c r="D36" i="110"/>
  <c r="D35" i="110"/>
  <c r="D34" i="110"/>
  <c r="D33" i="110"/>
  <c r="D32" i="110"/>
  <c r="D31" i="110"/>
  <c r="D26" i="110"/>
  <c r="D25" i="110"/>
  <c r="D24" i="110"/>
  <c r="D23" i="110"/>
  <c r="D19" i="110"/>
  <c r="D18" i="110"/>
  <c r="D17" i="110"/>
  <c r="D14" i="110"/>
  <c r="D13" i="110"/>
  <c r="D12" i="110"/>
  <c r="D10" i="110"/>
  <c r="BK13" i="110" l="1"/>
  <c r="BH13" i="110"/>
  <c r="BE13" i="110"/>
  <c r="BB13" i="110"/>
  <c r="AY13" i="110"/>
  <c r="AV13" i="110"/>
  <c r="BK19" i="110"/>
  <c r="BH19" i="110"/>
  <c r="BE19" i="110"/>
  <c r="BB19" i="110"/>
  <c r="AY19" i="110"/>
  <c r="AV19" i="110"/>
  <c r="BK34" i="110"/>
  <c r="BH34" i="110"/>
  <c r="BE34" i="110"/>
  <c r="BB34" i="110"/>
  <c r="AY34" i="110"/>
  <c r="AV34" i="110"/>
  <c r="BK39" i="110"/>
  <c r="BH39" i="110"/>
  <c r="BE39" i="110"/>
  <c r="BB39" i="110"/>
  <c r="AY39" i="110"/>
  <c r="AV39" i="110"/>
  <c r="BK17" i="110"/>
  <c r="BH17" i="110"/>
  <c r="BE17" i="110"/>
  <c r="BB17" i="110"/>
  <c r="AY17" i="110"/>
  <c r="AV17" i="110"/>
  <c r="BK31" i="110"/>
  <c r="BH31" i="110"/>
  <c r="BE31" i="110"/>
  <c r="BB31" i="110"/>
  <c r="AY31" i="110"/>
  <c r="AV31" i="110"/>
  <c r="BK35" i="110"/>
  <c r="BH35" i="110"/>
  <c r="BE35" i="110"/>
  <c r="BB35" i="110"/>
  <c r="AY35" i="110"/>
  <c r="AV35" i="110"/>
  <c r="AP40" i="110"/>
  <c r="BK40" i="110"/>
  <c r="BH40" i="110"/>
  <c r="BK41" i="110"/>
  <c r="BH41" i="110"/>
  <c r="BE41" i="110"/>
  <c r="BB41" i="110"/>
  <c r="AY41" i="110"/>
  <c r="AV41" i="110"/>
  <c r="BK32" i="110"/>
  <c r="BH32" i="110"/>
  <c r="BE32" i="110"/>
  <c r="BB32" i="110"/>
  <c r="AY32" i="110"/>
  <c r="AV32" i="110"/>
  <c r="BK36" i="110"/>
  <c r="BH36" i="110"/>
  <c r="BE36" i="110"/>
  <c r="BB36" i="110"/>
  <c r="AY36" i="110"/>
  <c r="AV36" i="110"/>
  <c r="BK12" i="110"/>
  <c r="BH12" i="110"/>
  <c r="BE12" i="110"/>
  <c r="BB12" i="110"/>
  <c r="AY12" i="110"/>
  <c r="AV12" i="110"/>
  <c r="BK18" i="110"/>
  <c r="BH18" i="110"/>
  <c r="BE18" i="110"/>
  <c r="BB18" i="110"/>
  <c r="AY18" i="110"/>
  <c r="AV18" i="110"/>
  <c r="BK33" i="110"/>
  <c r="BH33" i="110"/>
  <c r="BE33" i="110"/>
  <c r="BB33" i="110"/>
  <c r="AY33" i="110"/>
  <c r="AV33" i="110"/>
  <c r="AP38" i="110"/>
  <c r="BK38" i="110"/>
  <c r="BH38" i="110"/>
  <c r="AS17" i="110"/>
  <c r="AP17" i="110"/>
  <c r="AS36" i="110"/>
  <c r="AP36" i="110"/>
  <c r="AS12" i="110"/>
  <c r="AP12" i="110"/>
  <c r="AS13" i="110"/>
  <c r="AP13" i="110"/>
  <c r="AS39" i="110"/>
  <c r="AP39" i="110"/>
  <c r="AS41" i="110"/>
  <c r="AP41" i="110"/>
  <c r="AS18" i="110"/>
  <c r="AP18" i="110"/>
  <c r="AS33" i="110"/>
  <c r="AP33" i="110"/>
  <c r="AS19" i="110"/>
  <c r="AP19" i="110"/>
  <c r="AS34" i="110"/>
  <c r="AP34" i="110"/>
  <c r="AS31" i="110"/>
  <c r="AP31" i="110"/>
  <c r="AS35" i="110"/>
  <c r="AP35" i="110"/>
  <c r="AS32" i="110"/>
  <c r="AP32" i="110"/>
  <c r="AM32" i="110"/>
  <c r="AJ32" i="110"/>
  <c r="AM41" i="110"/>
  <c r="AJ41" i="110"/>
  <c r="AM18" i="110"/>
  <c r="AJ18" i="110"/>
  <c r="AM13" i="110"/>
  <c r="AJ13" i="110"/>
  <c r="AM39" i="110"/>
  <c r="AJ39" i="110"/>
  <c r="AM17" i="110"/>
  <c r="AJ17" i="110"/>
  <c r="AM36" i="110"/>
  <c r="AJ36" i="110"/>
  <c r="AM12" i="110"/>
  <c r="AJ12" i="110"/>
  <c r="AM33" i="110"/>
  <c r="AJ33" i="110"/>
  <c r="AM19" i="110"/>
  <c r="AJ19" i="110"/>
  <c r="AM34" i="110"/>
  <c r="AJ34" i="110"/>
  <c r="AM31" i="110"/>
  <c r="AJ31" i="110"/>
  <c r="AM35" i="110"/>
  <c r="AJ35" i="110"/>
  <c r="AM40" i="110"/>
  <c r="AJ40" i="110"/>
  <c r="AM38" i="110"/>
  <c r="AJ38" i="110"/>
  <c r="AG12" i="110"/>
  <c r="AD12" i="110"/>
  <c r="AA12" i="110"/>
  <c r="X12" i="110"/>
  <c r="U12" i="110"/>
  <c r="R12" i="110"/>
  <c r="L12" i="110"/>
  <c r="O12" i="110"/>
  <c r="AG13" i="110"/>
  <c r="AD13" i="110"/>
  <c r="AA13" i="110"/>
  <c r="X13" i="110"/>
  <c r="U13" i="110"/>
  <c r="L13" i="110"/>
  <c r="R13" i="110"/>
  <c r="O13" i="110"/>
  <c r="AG17" i="110"/>
  <c r="AD17" i="110"/>
  <c r="AA17" i="110"/>
  <c r="X17" i="110"/>
  <c r="U17" i="110"/>
  <c r="L17" i="110"/>
  <c r="R17" i="110"/>
  <c r="O17" i="110"/>
  <c r="AG19" i="110"/>
  <c r="AD19" i="110"/>
  <c r="AA19" i="110"/>
  <c r="X19" i="110"/>
  <c r="U19" i="110"/>
  <c r="L19" i="110"/>
  <c r="R19" i="110"/>
  <c r="O19" i="110"/>
  <c r="AG32" i="110"/>
  <c r="AD32" i="110"/>
  <c r="AA32" i="110"/>
  <c r="X32" i="110"/>
  <c r="U32" i="110"/>
  <c r="L32" i="110"/>
  <c r="R32" i="110"/>
  <c r="O32" i="110"/>
  <c r="AG34" i="110"/>
  <c r="AD34" i="110"/>
  <c r="AA34" i="110"/>
  <c r="X34" i="110"/>
  <c r="U34" i="110"/>
  <c r="L34" i="110"/>
  <c r="R34" i="110"/>
  <c r="O34" i="110"/>
  <c r="AG36" i="110"/>
  <c r="AD36" i="110"/>
  <c r="AA36" i="110"/>
  <c r="X36" i="110"/>
  <c r="U36" i="110"/>
  <c r="L36" i="110"/>
  <c r="R36" i="110"/>
  <c r="O36" i="110"/>
  <c r="AG39" i="110"/>
  <c r="AD39" i="110"/>
  <c r="AA39" i="110"/>
  <c r="X39" i="110"/>
  <c r="U39" i="110"/>
  <c r="L39" i="110"/>
  <c r="R39" i="110"/>
  <c r="O39" i="110"/>
  <c r="AG41" i="110"/>
  <c r="AD41" i="110"/>
  <c r="AA41" i="110"/>
  <c r="X41" i="110"/>
  <c r="U41" i="110"/>
  <c r="L41" i="110"/>
  <c r="R41" i="110"/>
  <c r="O41" i="110"/>
  <c r="AG18" i="110"/>
  <c r="AD18" i="110"/>
  <c r="AA18" i="110"/>
  <c r="X18" i="110"/>
  <c r="U18" i="110"/>
  <c r="R18" i="110"/>
  <c r="L18" i="110"/>
  <c r="O18" i="110"/>
  <c r="AG31" i="110"/>
  <c r="AD31" i="110"/>
  <c r="AA31" i="110"/>
  <c r="X31" i="110"/>
  <c r="U31" i="110"/>
  <c r="R31" i="110"/>
  <c r="L31" i="110"/>
  <c r="O31" i="110"/>
  <c r="AG33" i="110"/>
  <c r="AD33" i="110"/>
  <c r="AA33" i="110"/>
  <c r="X33" i="110"/>
  <c r="U33" i="110"/>
  <c r="R33" i="110"/>
  <c r="L33" i="110"/>
  <c r="O33" i="110"/>
  <c r="AG35" i="110"/>
  <c r="AD35" i="110"/>
  <c r="AA35" i="110"/>
  <c r="X35" i="110"/>
  <c r="U35" i="110"/>
  <c r="L35" i="110"/>
  <c r="R35" i="110"/>
  <c r="O35" i="110"/>
  <c r="AG38" i="110"/>
  <c r="AD38" i="110"/>
  <c r="AA38" i="110"/>
  <c r="X38" i="110"/>
  <c r="U38" i="110"/>
  <c r="L38" i="110"/>
  <c r="R38" i="110"/>
  <c r="O38" i="110"/>
  <c r="AG40" i="110"/>
  <c r="AD40" i="110"/>
  <c r="AA40" i="110"/>
  <c r="X40" i="110"/>
  <c r="U40" i="110"/>
  <c r="L40" i="110"/>
  <c r="R40" i="110"/>
  <c r="O40" i="110"/>
  <c r="D45" i="110"/>
</calcChain>
</file>

<file path=xl/sharedStrings.xml><?xml version="1.0" encoding="utf-8"?>
<sst xmlns="http://schemas.openxmlformats.org/spreadsheetml/2006/main" count="950" uniqueCount="172">
  <si>
    <t>Ambient</t>
    <phoneticPr fontId="6" type="noConversion"/>
  </si>
  <si>
    <t>Key Components Information</t>
    <phoneticPr fontId="6" type="noConversion"/>
  </si>
  <si>
    <t>Symbol</t>
    <phoneticPr fontId="6" type="noConversion"/>
  </si>
  <si>
    <t>Description</t>
    <phoneticPr fontId="6" type="noConversion"/>
  </si>
  <si>
    <t>Component Specification</t>
    <phoneticPr fontId="6" type="noConversion"/>
  </si>
  <si>
    <t>Power Dissipation(W)</t>
    <phoneticPr fontId="6" type="noConversion"/>
  </si>
  <si>
    <t>Main Board</t>
    <phoneticPr fontId="6" type="noConversion"/>
  </si>
  <si>
    <t>U1</t>
    <phoneticPr fontId="6" type="noConversion"/>
  </si>
  <si>
    <t>VS 550</t>
    <phoneticPr fontId="6" type="noConversion"/>
  </si>
  <si>
    <t>U6</t>
    <phoneticPr fontId="6" type="noConversion"/>
  </si>
  <si>
    <t>KLM8G1GETF-B041</t>
  </si>
  <si>
    <t>RTL8211F-CG</t>
    <phoneticPr fontId="6" type="noConversion"/>
  </si>
  <si>
    <t>25MHz</t>
    <phoneticPr fontId="6" type="noConversion"/>
  </si>
  <si>
    <t>SY8824CAIC</t>
    <phoneticPr fontId="6" type="noConversion"/>
  </si>
  <si>
    <t>RTL8761BTV</t>
    <phoneticPr fontId="6" type="noConversion"/>
  </si>
  <si>
    <t>40MHz</t>
    <phoneticPr fontId="6" type="noConversion"/>
  </si>
  <si>
    <t>TLV320ADC3100IRGET</t>
    <phoneticPr fontId="6" type="noConversion"/>
  </si>
  <si>
    <t>AP2553W6-7</t>
    <phoneticPr fontId="6" type="noConversion"/>
  </si>
  <si>
    <t>AD83586B</t>
    <phoneticPr fontId="6" type="noConversion"/>
  </si>
  <si>
    <t>AD82584F</t>
    <phoneticPr fontId="6" type="noConversion"/>
  </si>
  <si>
    <t>CAP AL 680uF 20% 35V</t>
    <phoneticPr fontId="6" type="noConversion"/>
  </si>
  <si>
    <t>DDR4-4Gb IC</t>
    <phoneticPr fontId="6" type="noConversion"/>
  </si>
  <si>
    <t>DDR4-8Gb IC</t>
    <phoneticPr fontId="6" type="noConversion"/>
  </si>
  <si>
    <t>MP1605GTF-Z</t>
    <phoneticPr fontId="6" type="noConversion"/>
  </si>
  <si>
    <t>MP2491CGQB</t>
    <phoneticPr fontId="6" type="noConversion"/>
  </si>
  <si>
    <t>TLV75525PDBVR</t>
    <phoneticPr fontId="6" type="noConversion"/>
  </si>
  <si>
    <t>TPS51206DSQR</t>
    <phoneticPr fontId="6" type="noConversion"/>
  </si>
  <si>
    <t>Sub board</t>
    <phoneticPr fontId="6" type="noConversion"/>
  </si>
  <si>
    <t>LP5036</t>
    <phoneticPr fontId="6" type="noConversion"/>
  </si>
  <si>
    <t>LP5024</t>
    <phoneticPr fontId="6" type="noConversion"/>
  </si>
  <si>
    <t>CX20810-11Z</t>
    <phoneticPr fontId="6" type="noConversion"/>
  </si>
  <si>
    <t>Total</t>
    <phoneticPr fontId="6" type="noConversion"/>
  </si>
  <si>
    <t>25c/50c</t>
    <phoneticPr fontId="6" type="noConversion"/>
  </si>
  <si>
    <t>U3_1</t>
    <phoneticPr fontId="6" type="noConversion"/>
  </si>
  <si>
    <t>U3_2</t>
    <phoneticPr fontId="2" type="noConversion"/>
  </si>
  <si>
    <t>U3_3</t>
    <phoneticPr fontId="6" type="noConversion"/>
  </si>
  <si>
    <t>U6_1</t>
    <phoneticPr fontId="6" type="noConversion"/>
  </si>
  <si>
    <t>Housing</t>
    <phoneticPr fontId="6" type="noConversion"/>
  </si>
  <si>
    <t>Top</t>
    <phoneticPr fontId="6" type="noConversion"/>
  </si>
  <si>
    <t>Bottom</t>
    <phoneticPr fontId="6" type="noConversion"/>
  </si>
  <si>
    <t>Rear</t>
    <phoneticPr fontId="6" type="noConversion"/>
  </si>
  <si>
    <t>Result</t>
  </si>
  <si>
    <t>PASS</t>
    <phoneticPr fontId="6" type="noConversion"/>
  </si>
  <si>
    <t>Foxconn Sepc
(*90%)</t>
    <phoneticPr fontId="6" type="noConversion"/>
  </si>
  <si>
    <t>FAIL</t>
    <phoneticPr fontId="6" type="noConversion"/>
  </si>
  <si>
    <t>K18X001T00 thermal test</t>
    <phoneticPr fontId="6" type="noConversion"/>
  </si>
  <si>
    <r>
      <t>Rjt (</t>
    </r>
    <r>
      <rPr>
        <vertAlign val="superscript"/>
        <sz val="14"/>
        <rFont val="Arial"/>
        <family val="2"/>
      </rPr>
      <t>o</t>
    </r>
    <r>
      <rPr>
        <sz val="14"/>
        <rFont val="Arial"/>
        <family val="2"/>
      </rPr>
      <t>C/W)</t>
    </r>
    <phoneticPr fontId="6" type="noConversion"/>
  </si>
  <si>
    <r>
      <t>Rjc (</t>
    </r>
    <r>
      <rPr>
        <vertAlign val="superscript"/>
        <sz val="14"/>
        <rFont val="Arial"/>
        <family val="2"/>
      </rPr>
      <t>o</t>
    </r>
    <r>
      <rPr>
        <sz val="14"/>
        <rFont val="Arial"/>
        <family val="2"/>
      </rPr>
      <t>C/W)</t>
    </r>
    <phoneticPr fontId="6" type="noConversion"/>
  </si>
  <si>
    <r>
      <t>Ta
Spec. (</t>
    </r>
    <r>
      <rPr>
        <vertAlign val="superscript"/>
        <sz val="14"/>
        <rFont val="Arial"/>
        <family val="2"/>
      </rPr>
      <t>o</t>
    </r>
    <r>
      <rPr>
        <sz val="14"/>
        <rFont val="Arial"/>
        <family val="2"/>
      </rPr>
      <t>C)</t>
    </r>
    <phoneticPr fontId="6" type="noConversion"/>
  </si>
  <si>
    <r>
      <t>Tc
Spec. (</t>
    </r>
    <r>
      <rPr>
        <vertAlign val="superscript"/>
        <sz val="14"/>
        <rFont val="Arial"/>
        <family val="2"/>
      </rPr>
      <t>o</t>
    </r>
    <r>
      <rPr>
        <sz val="14"/>
        <rFont val="Arial"/>
        <family val="2"/>
      </rPr>
      <t>C)</t>
    </r>
    <phoneticPr fontId="6" type="noConversion"/>
  </si>
  <si>
    <r>
      <t>Tj
Spec. (</t>
    </r>
    <r>
      <rPr>
        <vertAlign val="superscript"/>
        <sz val="14"/>
        <rFont val="Arial"/>
        <family val="2"/>
      </rPr>
      <t>o</t>
    </r>
    <r>
      <rPr>
        <sz val="14"/>
        <rFont val="Arial"/>
        <family val="2"/>
      </rPr>
      <t>C)</t>
    </r>
    <phoneticPr fontId="6" type="noConversion"/>
  </si>
  <si>
    <r>
      <t>Tc
(</t>
    </r>
    <r>
      <rPr>
        <vertAlign val="superscript"/>
        <sz val="14"/>
        <rFont val="Arial"/>
        <family val="2"/>
      </rPr>
      <t>o</t>
    </r>
    <r>
      <rPr>
        <sz val="14"/>
        <rFont val="Arial"/>
        <family val="2"/>
      </rPr>
      <t>C)</t>
    </r>
    <phoneticPr fontId="6" type="noConversion"/>
  </si>
  <si>
    <t>Tj 
(Tj=Tc+θjc*P)</t>
    <phoneticPr fontId="6" type="noConversion"/>
  </si>
  <si>
    <t>50c_1015</t>
    <phoneticPr fontId="2" type="noConversion"/>
  </si>
  <si>
    <t>25c</t>
    <phoneticPr fontId="2" type="noConversion"/>
  </si>
  <si>
    <t>15W</t>
    <phoneticPr fontId="6" type="noConversion"/>
  </si>
  <si>
    <t>15.3W</t>
    <phoneticPr fontId="6" type="noConversion"/>
  </si>
  <si>
    <t>U801</t>
    <phoneticPr fontId="6" type="noConversion"/>
  </si>
  <si>
    <t>Y801</t>
    <phoneticPr fontId="6" type="noConversion"/>
  </si>
  <si>
    <t>U68</t>
    <phoneticPr fontId="6" type="noConversion"/>
  </si>
  <si>
    <t>U69</t>
    <phoneticPr fontId="6" type="noConversion"/>
  </si>
  <si>
    <t>U1313</t>
    <phoneticPr fontId="6" type="noConversion"/>
  </si>
  <si>
    <t>Y802</t>
    <phoneticPr fontId="6" type="noConversion"/>
  </si>
  <si>
    <t>U1101</t>
    <phoneticPr fontId="6" type="noConversion"/>
  </si>
  <si>
    <t>U16</t>
    <phoneticPr fontId="6" type="noConversion"/>
  </si>
  <si>
    <t>U15</t>
    <phoneticPr fontId="6" type="noConversion"/>
  </si>
  <si>
    <t>U1307</t>
    <phoneticPr fontId="6" type="noConversion"/>
  </si>
  <si>
    <t>Y2</t>
    <phoneticPr fontId="6" type="noConversion"/>
  </si>
  <si>
    <t>U804</t>
    <phoneticPr fontId="6" type="noConversion"/>
  </si>
  <si>
    <t>U1309</t>
    <phoneticPr fontId="6" type="noConversion"/>
  </si>
  <si>
    <t>C1220</t>
    <phoneticPr fontId="6" type="noConversion"/>
  </si>
  <si>
    <t>C1238</t>
    <phoneticPr fontId="6" type="noConversion"/>
  </si>
  <si>
    <t>C1244</t>
    <phoneticPr fontId="6" type="noConversion"/>
  </si>
  <si>
    <t>C1247</t>
    <phoneticPr fontId="6" type="noConversion"/>
  </si>
  <si>
    <t>U2</t>
    <phoneticPr fontId="6" type="noConversion"/>
  </si>
  <si>
    <t>U3</t>
    <phoneticPr fontId="6" type="noConversion"/>
  </si>
  <si>
    <t>U4</t>
    <phoneticPr fontId="6" type="noConversion"/>
  </si>
  <si>
    <t>U5</t>
    <phoneticPr fontId="6" type="noConversion"/>
  </si>
  <si>
    <t>U1310</t>
    <phoneticPr fontId="6" type="noConversion"/>
  </si>
  <si>
    <t>U1311</t>
    <phoneticPr fontId="6" type="noConversion"/>
  </si>
  <si>
    <t>U1312</t>
    <phoneticPr fontId="6" type="noConversion"/>
  </si>
  <si>
    <t>U1308</t>
    <phoneticPr fontId="6" type="noConversion"/>
  </si>
  <si>
    <t>U64</t>
    <phoneticPr fontId="6" type="noConversion"/>
  </si>
  <si>
    <t>U23</t>
    <phoneticPr fontId="6" type="noConversion"/>
  </si>
  <si>
    <t>D14</t>
    <phoneticPr fontId="2" type="noConversion"/>
  </si>
  <si>
    <t>19-137/R6GHBHC/S1906/2T</t>
    <phoneticPr fontId="6" type="noConversion"/>
  </si>
  <si>
    <t>D15</t>
    <phoneticPr fontId="2" type="noConversion"/>
  </si>
  <si>
    <t>U6_4</t>
    <phoneticPr fontId="2" type="noConversion"/>
  </si>
  <si>
    <t>SPM0687LR5H-1</t>
    <phoneticPr fontId="6" type="noConversion"/>
  </si>
  <si>
    <t>PASS</t>
    <phoneticPr fontId="6" type="noConversion"/>
  </si>
  <si>
    <t>PASS</t>
    <phoneticPr fontId="6" type="noConversion"/>
  </si>
  <si>
    <t>PASS</t>
    <phoneticPr fontId="6" type="noConversion"/>
  </si>
  <si>
    <t>PASS</t>
    <phoneticPr fontId="6" type="noConversion"/>
  </si>
  <si>
    <t>NA</t>
    <phoneticPr fontId="6" type="noConversion"/>
  </si>
  <si>
    <t>Hestspreader</t>
    <phoneticPr fontId="6" type="noConversion"/>
  </si>
  <si>
    <t>11.8W</t>
    <phoneticPr fontId="6" type="noConversion"/>
  </si>
  <si>
    <t>50c_1117</t>
    <phoneticPr fontId="2" type="noConversion"/>
  </si>
  <si>
    <t>Top</t>
    <phoneticPr fontId="6" type="noConversion"/>
  </si>
  <si>
    <t>Middle</t>
    <phoneticPr fontId="6" type="noConversion"/>
  </si>
  <si>
    <t>Bottom (CPU Top)</t>
    <phoneticPr fontId="6" type="noConversion"/>
  </si>
  <si>
    <t>50c_1124</t>
    <phoneticPr fontId="2" type="noConversion"/>
  </si>
  <si>
    <t>50c_1125</t>
    <phoneticPr fontId="2" type="noConversion"/>
  </si>
  <si>
    <t>FAIL</t>
    <phoneticPr fontId="6" type="noConversion"/>
  </si>
  <si>
    <t>25c_1126</t>
    <phoneticPr fontId="2" type="noConversion"/>
  </si>
  <si>
    <t>11.8W</t>
    <phoneticPr fontId="6" type="noConversion"/>
  </si>
  <si>
    <t>11.8W</t>
    <phoneticPr fontId="6" type="noConversion"/>
  </si>
  <si>
    <t>25c_1207</t>
    <phoneticPr fontId="2" type="noConversion"/>
  </si>
  <si>
    <t>50c_1208</t>
    <phoneticPr fontId="2" type="noConversion"/>
  </si>
  <si>
    <t>PASS</t>
    <phoneticPr fontId="6" type="noConversion"/>
  </si>
  <si>
    <t>FAIL</t>
    <phoneticPr fontId="6" type="noConversion"/>
  </si>
  <si>
    <t>50c_1210</t>
    <phoneticPr fontId="2" type="noConversion"/>
  </si>
  <si>
    <t>11.8W</t>
    <phoneticPr fontId="6" type="noConversion"/>
  </si>
  <si>
    <t>50c_1211</t>
    <phoneticPr fontId="2" type="noConversion"/>
  </si>
  <si>
    <t>Solution</t>
    <phoneticPr fontId="6" type="noConversion"/>
  </si>
  <si>
    <t>1. Remove bottom heatspreader
2. Add graphite sheet in inner of bottom case</t>
    <phoneticPr fontId="6" type="noConversion"/>
  </si>
  <si>
    <t>1. Remove bottom heatspreader
2. Add graphite sheet in inner of bottom case
3. Add hear sink between top heatspreader of main board and bottom heatspreader of AMP board</t>
    <phoneticPr fontId="6" type="noConversion"/>
  </si>
  <si>
    <t>1. Remove bottom heatspreader
2. Add graphite sheet in inner of bottom case
3. Add heat sink between top heatspreader of main board and bottom heatspreader of AMP board
4. Reduce the thickness of thermal pad and replace one with an aluminum part to reduce the thermal resistance</t>
    <phoneticPr fontId="6" type="noConversion"/>
  </si>
  <si>
    <t>1. Remove bottom heatspreader
2. Add graphite sheet in inner of bottom case
3. Add heat sink between top heatspreader of main board and bottom heatspreader of AMP board
4. Reduce the thickness of thermal pad and replace one with an aluminum part to reduce the thermal resistance
5. Change graphite sheet on bottom case to aerogel</t>
    <phoneticPr fontId="6" type="noConversion"/>
  </si>
  <si>
    <t>50c_1214</t>
    <phoneticPr fontId="2" type="noConversion"/>
  </si>
  <si>
    <t>50c_1215A</t>
    <phoneticPr fontId="2" type="noConversion"/>
  </si>
  <si>
    <t>NA</t>
  </si>
  <si>
    <t>18.8W</t>
    <phoneticPr fontId="6" type="noConversion"/>
  </si>
  <si>
    <t>25c_1217</t>
    <phoneticPr fontId="2" type="noConversion"/>
  </si>
  <si>
    <t>25c_1217A</t>
    <phoneticPr fontId="2" type="noConversion"/>
  </si>
  <si>
    <t>50c_1218</t>
    <phoneticPr fontId="2" type="noConversion"/>
  </si>
  <si>
    <t>L1</t>
    <phoneticPr fontId="6" type="noConversion"/>
  </si>
  <si>
    <t>hrs</t>
    <phoneticPr fontId="6" type="noConversion"/>
  </si>
  <si>
    <t>T0</t>
    <phoneticPr fontId="6" type="noConversion"/>
  </si>
  <si>
    <t>degree-c</t>
    <phoneticPr fontId="6" type="noConversion"/>
  </si>
  <si>
    <t>Tx</t>
    <phoneticPr fontId="6" type="noConversion"/>
  </si>
  <si>
    <t>Istd</t>
    <phoneticPr fontId="6" type="noConversion"/>
  </si>
  <si>
    <t>mA</t>
    <phoneticPr fontId="6" type="noConversion"/>
  </si>
  <si>
    <t>Iuse</t>
    <phoneticPr fontId="6" type="noConversion"/>
  </si>
  <si>
    <t>L2</t>
    <phoneticPr fontId="6" type="noConversion"/>
  </si>
  <si>
    <t>year</t>
    <phoneticPr fontId="6" type="noConversion"/>
  </si>
  <si>
    <t>50c_1218A</t>
    <phoneticPr fontId="2" type="noConversion"/>
  </si>
  <si>
    <t>25c_0315</t>
    <phoneticPr fontId="2" type="noConversion"/>
  </si>
  <si>
    <r>
      <t xml:space="preserve">DVT1 Sample test. 
SW image version: </t>
    </r>
    <r>
      <rPr>
        <b/>
        <sz val="12"/>
        <color theme="1"/>
        <rFont val="新細明體"/>
        <family val="1"/>
        <charset val="136"/>
        <scheme val="minor"/>
      </rPr>
      <t>19.522.44</t>
    </r>
    <r>
      <rPr>
        <sz val="12"/>
        <color theme="1"/>
        <rFont val="新細明體"/>
        <family val="2"/>
        <charset val="136"/>
        <scheme val="minor"/>
      </rPr>
      <t xml:space="preserve">
1. Play VOP video stream via ethernet to DUT.
2. Volume 100%</t>
    </r>
    <phoneticPr fontId="6" type="noConversion"/>
  </si>
  <si>
    <t>50c_0316</t>
    <phoneticPr fontId="2" type="noConversion"/>
  </si>
  <si>
    <r>
      <t xml:space="preserve">EVT Sample test. 
SW image version: </t>
    </r>
    <r>
      <rPr>
        <b/>
        <sz val="12"/>
        <color theme="1"/>
        <rFont val="Arial"/>
        <family val="2"/>
      </rPr>
      <t>19.522.07</t>
    </r>
    <r>
      <rPr>
        <sz val="12"/>
        <color theme="1"/>
        <rFont val="Arial"/>
        <family val="2"/>
      </rPr>
      <t xml:space="preserve">
1. Change all heatspreader as new solution, as bottom heatspreader of main board, heatspreader between main board and AMP board.
2. Add aerogel to bottom side of housing.</t>
    </r>
    <phoneticPr fontId="6" type="noConversion"/>
  </si>
  <si>
    <r>
      <t xml:space="preserve">EVT Sample test. 
SW image version: </t>
    </r>
    <r>
      <rPr>
        <b/>
        <sz val="12"/>
        <color theme="1"/>
        <rFont val="Arial"/>
        <family val="2"/>
      </rPr>
      <t>19.522.07</t>
    </r>
    <r>
      <rPr>
        <sz val="12"/>
        <color theme="1"/>
        <rFont val="Arial"/>
        <family val="2"/>
      </rPr>
      <t xml:space="preserve">
1. New heatspreader, with bottom heatspreader of main board..
2. Add aerogel to bottom side of housing.
3. Add aluminum block to between Main board and heatspreader.
4. Change SOC thermal pad to Laird tputt 607(thermal gel), k=6.4.</t>
    </r>
    <phoneticPr fontId="6" type="noConversion"/>
  </si>
  <si>
    <r>
      <t xml:space="preserve">EVT Sample test. 
SW image version: </t>
    </r>
    <r>
      <rPr>
        <b/>
        <sz val="12"/>
        <color theme="1"/>
        <rFont val="Arial"/>
        <family val="2"/>
      </rPr>
      <t>19.522.07</t>
    </r>
    <r>
      <rPr>
        <sz val="12"/>
        <color theme="1"/>
        <rFont val="Arial"/>
        <family val="2"/>
      </rPr>
      <t xml:space="preserve">
1. Remove bottom heatspreader of main board.
2. Add aerogel to bottom side of housing.
3. Add aluminum block to between Main board and heatspreader.
4. Change SOC thermal pad to Laird tputt 607(thermal gel), k=6.4.</t>
    </r>
    <phoneticPr fontId="6" type="noConversion"/>
  </si>
  <si>
    <r>
      <t xml:space="preserve">EVT Sample test. 
SW image version: </t>
    </r>
    <r>
      <rPr>
        <b/>
        <sz val="12"/>
        <color theme="1"/>
        <rFont val="Arial"/>
        <family val="2"/>
      </rPr>
      <t>19.522.07</t>
    </r>
    <r>
      <rPr>
        <sz val="12"/>
        <color theme="1"/>
        <rFont val="Arial"/>
        <family val="2"/>
      </rPr>
      <t xml:space="preserve">
1. Remove bottom heatspreader of main board.
2. Add aerogel to bottom side of housing.
3. Add aluminum block to between Main board and heatspreader.
4. Change SOC thermal pad to Laird tputt 607(thermal gel), k=6.4.
5. Without USB R/W on USB port.</t>
    </r>
    <phoneticPr fontId="6" type="noConversion"/>
  </si>
  <si>
    <r>
      <t xml:space="preserve">EVT Sample test. 
SW image version: </t>
    </r>
    <r>
      <rPr>
        <b/>
        <sz val="12"/>
        <color theme="1"/>
        <rFont val="Arial"/>
        <family val="2"/>
      </rPr>
      <t>19.522.07</t>
    </r>
    <r>
      <rPr>
        <sz val="12"/>
        <color theme="1"/>
        <rFont val="Arial"/>
        <family val="2"/>
      </rPr>
      <t xml:space="preserve">
1. Add bottom heatspreader of main board.
2. Add aerogel to bottom side of housing.
3. Add aluminum block to between Main board and heatspreader.
4. Change SOC thermal pad to Laird tputt 607(thermal gel), k=6.4.
5. Without USB R/W on USB port.
6. Add USB 2.0 500mA, USB 3.0 900mA loader.</t>
    </r>
    <phoneticPr fontId="6" type="noConversion"/>
  </si>
  <si>
    <r>
      <t xml:space="preserve">EVT Sample test. 
SW image version: </t>
    </r>
    <r>
      <rPr>
        <b/>
        <sz val="12"/>
        <color theme="1"/>
        <rFont val="Arial"/>
        <family val="2"/>
      </rPr>
      <t>19.522.07</t>
    </r>
    <r>
      <rPr>
        <sz val="12"/>
        <color theme="1"/>
        <rFont val="Arial"/>
        <family val="2"/>
      </rPr>
      <t xml:space="preserve">
1. Add bottom heatspreader of main board.
2. Remove aerogel to bottom side of housing.
3. Add aluminum block to between Main board and heatspreader.
4. Change SOC thermal pad to Laird tputt 607(thermal gel), k=6.4.
5. Without USB R/W on USB port.
6. Add USB 2.0 500mA, USB 3.0 900mA loader.</t>
    </r>
    <phoneticPr fontId="6" type="noConversion"/>
  </si>
  <si>
    <r>
      <t xml:space="preserve">EVT Sample test. 
SW image version: </t>
    </r>
    <r>
      <rPr>
        <b/>
        <sz val="12"/>
        <color theme="1"/>
        <rFont val="Arial"/>
        <family val="2"/>
      </rPr>
      <t>19.522.07</t>
    </r>
    <r>
      <rPr>
        <sz val="12"/>
        <color theme="1"/>
        <rFont val="Arial"/>
        <family val="2"/>
      </rPr>
      <t xml:space="preserve">
1. Add bottom heatspreader of main board.
2. Remove aerogel to bottom side of housing.
3. Add aluminum block to between Main board and heatspreader.
4. Change SOC thermal gel to thermal pad K=8, 0.75mm.
5. Without USB R/W on USB port.
6. Add USB 2.0 500mA, USB 3.0 900mA loader.
7. Change thermal pad.....</t>
    </r>
    <phoneticPr fontId="6" type="noConversion"/>
  </si>
  <si>
    <t>19.522.07</t>
    <phoneticPr fontId="2" type="noConversion"/>
  </si>
  <si>
    <t>EVT</t>
    <phoneticPr fontId="2" type="noConversion"/>
  </si>
  <si>
    <t>local 4K video+Iperf 400Mbps+100% volume</t>
    <phoneticPr fontId="2" type="noConversion"/>
  </si>
  <si>
    <t>Build</t>
    <phoneticPr fontId="2" type="noConversion"/>
  </si>
  <si>
    <t>Conditons</t>
    <phoneticPr fontId="2" type="noConversion"/>
  </si>
  <si>
    <t>W</t>
    <phoneticPr fontId="2" type="noConversion"/>
  </si>
  <si>
    <t>DVT</t>
    <phoneticPr fontId="2" type="noConversion"/>
  </si>
  <si>
    <t>19.522.44</t>
    <phoneticPr fontId="2" type="noConversion"/>
  </si>
  <si>
    <t>VOP+100% volume</t>
    <phoneticPr fontId="2" type="noConversion"/>
  </si>
  <si>
    <t>local 4K video+Iperf 400Mbps+100% volume+USB loader</t>
    <phoneticPr fontId="2" type="noConversion"/>
  </si>
  <si>
    <t>13 W</t>
    <phoneticPr fontId="6" type="noConversion"/>
  </si>
  <si>
    <t xml:space="preserve">Power consumption </t>
    <phoneticPr fontId="2" type="noConversion"/>
  </si>
  <si>
    <t>Tc
(oC)</t>
    <phoneticPr fontId="6" type="noConversion"/>
  </si>
  <si>
    <t>ampservice: 48%</t>
    <phoneticPr fontId="2" type="noConversion"/>
  </si>
  <si>
    <t>ampservice: 61.6%</t>
    <phoneticPr fontId="2" type="noConversion"/>
  </si>
  <si>
    <t>ampservice: 54%</t>
    <phoneticPr fontId="2" type="noConversion"/>
  </si>
  <si>
    <t>SOC resource</t>
    <phoneticPr fontId="2" type="noConversion"/>
  </si>
  <si>
    <t>org.videolan.vlc: 37%</t>
    <phoneticPr fontId="2" type="noConversion"/>
  </si>
  <si>
    <t>android.hardware.audio@2.0-service: 37.3%</t>
    <phoneticPr fontId="2" type="noConversion"/>
  </si>
  <si>
    <t>android.hardware.audio@2.0-service: 45.3%</t>
    <phoneticPr fontId="2" type="noConversion"/>
  </si>
  <si>
    <t>org.videolan.vlc: 38.3%</t>
    <phoneticPr fontId="2" type="noConversion"/>
  </si>
  <si>
    <t>iperf 400M: 19%</t>
    <phoneticPr fontId="2" type="noConversion"/>
  </si>
  <si>
    <t>iperf 400M: 24%</t>
    <phoneticPr fontId="2" type="noConversion"/>
  </si>
  <si>
    <t>25c_0319</t>
    <phoneticPr fontId="2" type="noConversion"/>
  </si>
  <si>
    <t>13W</t>
    <phoneticPr fontId="6" type="noConversion"/>
  </si>
  <si>
    <r>
      <t>DVT1 Sample test. 
SW image version:</t>
    </r>
    <r>
      <rPr>
        <b/>
        <sz val="12"/>
        <color theme="1"/>
        <rFont val="新細明體"/>
        <family val="1"/>
        <charset val="136"/>
        <scheme val="minor"/>
      </rPr>
      <t xml:space="preserve"> 19.522.44</t>
    </r>
    <r>
      <rPr>
        <sz val="12"/>
        <color theme="1"/>
        <rFont val="新細明體"/>
        <family val="2"/>
        <charset val="136"/>
        <scheme val="minor"/>
      </rPr>
      <t xml:space="preserve">
1. Play VOP video stream via ethernet to DUT.
2. Volume 100%
3. Paste Graphene sheet inside the button cover.</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</si>
</sst>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_ "/>
    <numFmt numFmtId="177" formatCode="0.00000_ "/>
    <numFmt numFmtId="178" formatCode="0.00_ "/>
    <numFmt numFmtId="179" formatCode="0.0_);[Red]\(0.0\)"/>
    <numFmt numFmtId="180" formatCode="m/d;@"/>
  </numFmts>
  <fonts count="27">
    <font>
      <sz val="12"/>
      <color theme="1"/>
      <name val="新細明體"/>
      <family val="2"/>
      <charset val="136"/>
      <scheme val="minor"/>
    </font>
    <font>
      <sz val="10"/>
      <name val="Arial"/>
      <family val="2"/>
    </font>
    <font>
      <sz val="9"/>
      <name val="新細明體"/>
      <family val="2"/>
      <charset val="136"/>
      <scheme val="minor"/>
    </font>
    <font>
      <sz val="8"/>
      <name val="Cryptography"/>
    </font>
    <font>
      <sz val="12"/>
      <name val="新細明體"/>
      <family val="1"/>
      <charset val="136"/>
    </font>
    <font>
      <sz val="14"/>
      <name val="Arial"/>
      <family val="2"/>
    </font>
    <font>
      <sz val="9"/>
      <name val="新細明體"/>
      <family val="1"/>
      <charset val="136"/>
    </font>
    <font>
      <sz val="12"/>
      <name val="Arial"/>
      <family val="2"/>
    </font>
    <font>
      <vertAlign val="superscript"/>
      <sz val="14"/>
      <name val="Arial"/>
      <family val="2"/>
    </font>
    <font>
      <sz val="14"/>
      <color theme="1"/>
      <name val="Calibri"/>
      <family val="2"/>
    </font>
    <font>
      <sz val="14"/>
      <color rgb="FFFF0000"/>
      <name val="Arial"/>
      <family val="2"/>
    </font>
    <font>
      <sz val="14"/>
      <name val="新細明體"/>
      <family val="1"/>
      <charset val="136"/>
    </font>
    <font>
      <b/>
      <sz val="14"/>
      <name val="Arial"/>
      <family val="2"/>
    </font>
    <font>
      <sz val="12"/>
      <name val="新細明體"/>
      <family val="2"/>
      <charset val="136"/>
      <scheme val="minor"/>
    </font>
    <font>
      <sz val="14"/>
      <color theme="1"/>
      <name val="Arial"/>
      <family val="2"/>
    </font>
    <font>
      <sz val="14"/>
      <color indexed="8"/>
      <name val="Arial"/>
      <family val="2"/>
    </font>
    <font>
      <sz val="13"/>
      <color theme="1"/>
      <name val="新細明體"/>
      <family val="2"/>
      <charset val="136"/>
      <scheme val="minor"/>
    </font>
    <font>
      <b/>
      <sz val="13"/>
      <color theme="1"/>
      <name val="Arial"/>
      <family val="2"/>
    </font>
    <font>
      <sz val="13"/>
      <color rgb="FF0000FF"/>
      <name val="Arial"/>
      <family val="2"/>
    </font>
    <font>
      <sz val="13"/>
      <color theme="1"/>
      <name val="Arial"/>
      <family val="2"/>
    </font>
    <font>
      <sz val="13"/>
      <color rgb="FFFF0000"/>
      <name val="Arial"/>
      <family val="2"/>
    </font>
    <font>
      <sz val="12"/>
      <color theme="1"/>
      <name val="Arial"/>
      <family val="2"/>
    </font>
    <font>
      <sz val="13"/>
      <name val="Arial"/>
      <family val="2"/>
    </font>
    <font>
      <b/>
      <sz val="12"/>
      <color theme="1"/>
      <name val="新細明體"/>
      <family val="1"/>
      <charset val="136"/>
      <scheme val="minor"/>
    </font>
    <font>
      <b/>
      <sz val="12"/>
      <color theme="1"/>
      <name val="Arial"/>
      <family val="2"/>
    </font>
    <font>
      <sz val="12"/>
      <color rgb="FF0000FF"/>
      <name val="新細明體"/>
      <family val="2"/>
      <charset val="136"/>
      <scheme val="minor"/>
    </font>
    <font>
      <sz val="12"/>
      <color rgb="FF0000FF"/>
      <name val="新細明體"/>
      <family val="1"/>
      <charset val="136"/>
      <scheme val="minor"/>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FFCC"/>
        <bgColor indexed="64"/>
      </patternFill>
    </fill>
    <fill>
      <patternFill patternType="solid">
        <fgColor theme="8" tint="0.79998168889431442"/>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alignment vertical="center"/>
    </xf>
    <xf numFmtId="0" fontId="1" fillId="0" borderId="0"/>
    <xf numFmtId="0" fontId="3" fillId="0" borderId="0" applyNumberFormat="0" applyFill="0" applyBorder="0" applyAlignment="0">
      <protection locked="0" hidden="1"/>
    </xf>
    <xf numFmtId="0" fontId="4" fillId="0" borderId="0"/>
  </cellStyleXfs>
  <cellXfs count="148">
    <xf numFmtId="0" fontId="0" fillId="0" borderId="0" xfId="0">
      <alignment vertical="center"/>
    </xf>
    <xf numFmtId="0" fontId="5" fillId="2" borderId="0" xfId="3" applyFont="1" applyFill="1"/>
    <xf numFmtId="0" fontId="5" fillId="2" borderId="0" xfId="3" applyFont="1" applyFill="1" applyAlignment="1">
      <alignment horizontal="center"/>
    </xf>
    <xf numFmtId="0" fontId="5" fillId="2" borderId="0" xfId="3" applyFont="1" applyFill="1" applyAlignment="1">
      <alignment horizontal="right"/>
    </xf>
    <xf numFmtId="0" fontId="5" fillId="2" borderId="1" xfId="3" applyFont="1" applyFill="1" applyBorder="1" applyAlignment="1">
      <alignment horizontal="center"/>
    </xf>
    <xf numFmtId="0" fontId="5" fillId="2" borderId="0" xfId="3" applyFont="1" applyFill="1" applyBorder="1" applyAlignment="1">
      <alignment horizontal="center"/>
    </xf>
    <xf numFmtId="0" fontId="5" fillId="4" borderId="5" xfId="3" applyFont="1" applyFill="1" applyBorder="1" applyAlignment="1">
      <alignment horizontal="center" vertical="center"/>
    </xf>
    <xf numFmtId="0" fontId="5" fillId="0" borderId="5" xfId="3" applyFont="1" applyFill="1" applyBorder="1" applyAlignment="1">
      <alignment horizontal="center" vertical="center" wrapText="1"/>
    </xf>
    <xf numFmtId="0" fontId="5" fillId="3" borderId="5" xfId="3" applyFont="1" applyFill="1" applyBorder="1" applyAlignment="1">
      <alignment horizontal="center" vertical="center"/>
    </xf>
    <xf numFmtId="0" fontId="5" fillId="5" borderId="5" xfId="3" applyFont="1" applyFill="1" applyBorder="1" applyAlignment="1">
      <alignment horizontal="center" vertical="center"/>
    </xf>
    <xf numFmtId="0" fontId="0" fillId="0" borderId="0" xfId="0" applyAlignment="1">
      <alignment horizontal="center" vertical="center"/>
    </xf>
    <xf numFmtId="0" fontId="5" fillId="0" borderId="4" xfId="3" applyFont="1" applyFill="1" applyBorder="1" applyAlignment="1">
      <alignment horizontal="center" vertical="center" wrapText="1"/>
    </xf>
    <xf numFmtId="0" fontId="5" fillId="3" borderId="7" xfId="3" applyFont="1" applyFill="1" applyBorder="1" applyAlignment="1">
      <alignment horizontal="center" vertical="center"/>
    </xf>
    <xf numFmtId="0" fontId="5" fillId="5" borderId="4" xfId="3" applyFont="1" applyFill="1" applyBorder="1" applyAlignment="1">
      <alignment horizontal="center" vertical="center"/>
    </xf>
    <xf numFmtId="0" fontId="5" fillId="3" borderId="4" xfId="3" applyFont="1" applyFill="1" applyBorder="1" applyAlignment="1">
      <alignment horizontal="center" vertical="center"/>
    </xf>
    <xf numFmtId="0" fontId="5" fillId="0" borderId="6" xfId="3" applyFont="1" applyFill="1" applyBorder="1" applyAlignment="1">
      <alignment horizontal="center" vertical="center"/>
    </xf>
    <xf numFmtId="0" fontId="5" fillId="3" borderId="6" xfId="3" applyFont="1" applyFill="1" applyBorder="1" applyAlignment="1">
      <alignment horizontal="center" vertical="center"/>
    </xf>
    <xf numFmtId="179" fontId="5" fillId="3" borderId="5" xfId="3" applyNumberFormat="1" applyFont="1" applyFill="1" applyBorder="1" applyAlignment="1">
      <alignment horizontal="center" vertical="center"/>
    </xf>
    <xf numFmtId="179" fontId="5" fillId="3" borderId="6" xfId="3" applyNumberFormat="1" applyFont="1" applyFill="1" applyBorder="1" applyAlignment="1">
      <alignment horizontal="center" vertical="center"/>
    </xf>
    <xf numFmtId="179" fontId="5" fillId="3" borderId="4" xfId="3" applyNumberFormat="1" applyFont="1" applyFill="1" applyBorder="1" applyAlignment="1">
      <alignment horizontal="center" vertical="center"/>
    </xf>
    <xf numFmtId="179" fontId="10" fillId="3" borderId="5" xfId="3" applyNumberFormat="1" applyFont="1" applyFill="1" applyBorder="1" applyAlignment="1">
      <alignment horizontal="center" vertical="center"/>
    </xf>
    <xf numFmtId="0" fontId="10" fillId="3" borderId="5" xfId="3" applyFont="1" applyFill="1" applyBorder="1" applyAlignment="1">
      <alignment horizontal="center" vertical="center"/>
    </xf>
    <xf numFmtId="0" fontId="4" fillId="2" borderId="0" xfId="3" applyFill="1" applyAlignment="1">
      <alignment horizontal="center" vertical="center"/>
    </xf>
    <xf numFmtId="0" fontId="4" fillId="2" borderId="0" xfId="3" applyFill="1" applyBorder="1" applyAlignment="1">
      <alignment horizontal="center" vertical="center"/>
    </xf>
    <xf numFmtId="0" fontId="11" fillId="2" borderId="0" xfId="3" applyFont="1" applyFill="1" applyAlignment="1">
      <alignment horizontal="center" vertical="center"/>
    </xf>
    <xf numFmtId="0" fontId="12" fillId="2" borderId="0" xfId="3" applyFont="1" applyFill="1" applyAlignment="1">
      <alignment horizontal="center"/>
    </xf>
    <xf numFmtId="0" fontId="5" fillId="3" borderId="0" xfId="3" applyFont="1" applyFill="1"/>
    <xf numFmtId="0" fontId="5" fillId="3" borderId="0" xfId="3" applyFont="1" applyFill="1" applyBorder="1"/>
    <xf numFmtId="0" fontId="5" fillId="3" borderId="0" xfId="3" applyFont="1" applyFill="1" applyBorder="1" applyAlignment="1">
      <alignment horizontal="center"/>
    </xf>
    <xf numFmtId="0" fontId="5" fillId="3" borderId="0" xfId="3" applyFont="1" applyFill="1" applyAlignment="1">
      <alignment horizontal="center"/>
    </xf>
    <xf numFmtId="176" fontId="5" fillId="3" borderId="5" xfId="0" applyNumberFormat="1" applyFont="1" applyFill="1" applyBorder="1" applyAlignment="1">
      <alignment horizontal="center" vertical="center"/>
    </xf>
    <xf numFmtId="176" fontId="5" fillId="3" borderId="5" xfId="3" applyNumberFormat="1" applyFont="1" applyFill="1" applyBorder="1" applyAlignment="1">
      <alignment horizontal="center" vertical="center"/>
    </xf>
    <xf numFmtId="176" fontId="5" fillId="3" borderId="7" xfId="3" applyNumberFormat="1" applyFont="1" applyFill="1" applyBorder="1" applyAlignment="1">
      <alignment horizontal="center" vertical="center"/>
    </xf>
    <xf numFmtId="177" fontId="5" fillId="3" borderId="6" xfId="0" applyNumberFormat="1" applyFont="1" applyFill="1" applyBorder="1" applyAlignment="1">
      <alignment horizontal="center" vertical="center"/>
    </xf>
    <xf numFmtId="176" fontId="5" fillId="3" borderId="4" xfId="3" applyNumberFormat="1" applyFont="1" applyFill="1" applyBorder="1" applyAlignment="1">
      <alignment horizontal="center" vertical="center"/>
    </xf>
    <xf numFmtId="178" fontId="5" fillId="3" borderId="0" xfId="3" applyNumberFormat="1" applyFont="1" applyFill="1" applyAlignment="1">
      <alignment horizontal="center"/>
    </xf>
    <xf numFmtId="0" fontId="13" fillId="3" borderId="0" xfId="0" applyFont="1" applyFill="1">
      <alignment vertical="center"/>
    </xf>
    <xf numFmtId="179" fontId="5" fillId="3" borderId="7" xfId="3" applyNumberFormat="1" applyFont="1" applyFill="1" applyBorder="1" applyAlignment="1">
      <alignment horizontal="center" vertical="center"/>
    </xf>
    <xf numFmtId="0" fontId="0" fillId="0" borderId="0" xfId="0" applyBorder="1">
      <alignment vertical="center"/>
    </xf>
    <xf numFmtId="0" fontId="5" fillId="6" borderId="5" xfId="3" applyFont="1" applyFill="1" applyBorder="1" applyAlignment="1">
      <alignment horizontal="center" vertical="center"/>
    </xf>
    <xf numFmtId="0" fontId="0" fillId="3" borderId="0" xfId="0" applyFill="1">
      <alignment vertical="center"/>
    </xf>
    <xf numFmtId="179" fontId="15" fillId="0" borderId="5" xfId="0" applyNumberFormat="1" applyFont="1" applyFill="1" applyBorder="1" applyAlignment="1">
      <alignment horizontal="center" vertical="center" wrapText="1"/>
    </xf>
    <xf numFmtId="0" fontId="17" fillId="0" borderId="0" xfId="0" applyFont="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4" xfId="0" applyFont="1" applyBorder="1" applyAlignment="1">
      <alignment horizontal="center" vertical="center"/>
    </xf>
    <xf numFmtId="0" fontId="17" fillId="0" borderId="5" xfId="0" applyFont="1" applyBorder="1" applyAlignment="1">
      <alignment horizontal="center" vertical="center"/>
    </xf>
    <xf numFmtId="0" fontId="20" fillId="0" borderId="5" xfId="0" applyFont="1" applyBorder="1" applyAlignment="1">
      <alignment horizontal="center" vertical="center"/>
    </xf>
    <xf numFmtId="179" fontId="0" fillId="0" borderId="0" xfId="0" applyNumberFormat="1" applyAlignment="1">
      <alignment horizontal="center" vertical="center"/>
    </xf>
    <xf numFmtId="0" fontId="16" fillId="0" borderId="0" xfId="0" applyFont="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4" fillId="0" borderId="0" xfId="0" applyFont="1" applyAlignment="1">
      <alignment horizontal="center" vertical="center"/>
    </xf>
    <xf numFmtId="179" fontId="14" fillId="0" borderId="0" xfId="0" applyNumberFormat="1" applyFont="1" applyAlignment="1">
      <alignment horizontal="center" vertical="center"/>
    </xf>
    <xf numFmtId="0" fontId="19" fillId="0" borderId="0" xfId="0" applyFont="1" applyAlignment="1">
      <alignment horizontal="center" vertical="center"/>
    </xf>
    <xf numFmtId="0" fontId="21" fillId="0" borderId="0" xfId="0" applyFont="1" applyAlignment="1">
      <alignment horizontal="center" vertical="center"/>
    </xf>
    <xf numFmtId="0" fontId="7" fillId="0" borderId="0" xfId="0" applyFont="1" applyAlignment="1">
      <alignment horizontal="center" vertical="center"/>
    </xf>
    <xf numFmtId="0" fontId="5" fillId="6" borderId="0" xfId="3" applyFont="1" applyFill="1" applyAlignment="1">
      <alignment horizontal="center"/>
    </xf>
    <xf numFmtId="0" fontId="5" fillId="6" borderId="7" xfId="3" applyFont="1" applyFill="1" applyBorder="1" applyAlignment="1">
      <alignment horizontal="center" vertical="center"/>
    </xf>
    <xf numFmtId="0" fontId="5" fillId="6" borderId="6" xfId="3" applyFont="1" applyFill="1" applyBorder="1" applyAlignment="1">
      <alignment horizontal="center" vertical="center"/>
    </xf>
    <xf numFmtId="0" fontId="5" fillId="6" borderId="4" xfId="3" applyFont="1" applyFill="1" applyBorder="1" applyAlignment="1">
      <alignment horizontal="center" vertical="center"/>
    </xf>
    <xf numFmtId="0" fontId="5" fillId="0" borderId="5" xfId="3" applyFont="1" applyFill="1" applyBorder="1" applyAlignment="1">
      <alignment horizontal="center" vertical="center"/>
    </xf>
    <xf numFmtId="0" fontId="22" fillId="0" borderId="5" xfId="0" applyFont="1" applyBorder="1" applyAlignment="1">
      <alignment horizontal="center" vertical="center"/>
    </xf>
    <xf numFmtId="0" fontId="5" fillId="7" borderId="5" xfId="3" applyFont="1" applyFill="1" applyBorder="1" applyAlignment="1">
      <alignment horizontal="center" vertical="center" wrapText="1"/>
    </xf>
    <xf numFmtId="179" fontId="15" fillId="7" borderId="5" xfId="0" applyNumberFormat="1" applyFont="1" applyFill="1" applyBorder="1" applyAlignment="1">
      <alignment horizontal="center" vertical="center" wrapText="1"/>
    </xf>
    <xf numFmtId="0" fontId="17" fillId="7" borderId="5" xfId="0" applyFont="1" applyFill="1" applyBorder="1" applyAlignment="1">
      <alignment horizontal="center" vertical="center"/>
    </xf>
    <xf numFmtId="0" fontId="5" fillId="7" borderId="5" xfId="3" applyFont="1" applyFill="1" applyBorder="1" applyAlignment="1">
      <alignment horizontal="center" vertical="center"/>
    </xf>
    <xf numFmtId="179" fontId="5" fillId="7" borderId="5" xfId="3" applyNumberFormat="1" applyFont="1" applyFill="1" applyBorder="1" applyAlignment="1">
      <alignment horizontal="center" vertical="center"/>
    </xf>
    <xf numFmtId="0" fontId="18" fillId="7" borderId="5" xfId="0" applyFont="1" applyFill="1" applyBorder="1" applyAlignment="1">
      <alignment horizontal="center" vertical="center"/>
    </xf>
    <xf numFmtId="0" fontId="10" fillId="7" borderId="5" xfId="3" applyFont="1" applyFill="1" applyBorder="1" applyAlignment="1">
      <alignment horizontal="center" vertical="center"/>
    </xf>
    <xf numFmtId="179" fontId="10" fillId="7" borderId="5" xfId="3" applyNumberFormat="1" applyFont="1" applyFill="1" applyBorder="1" applyAlignment="1">
      <alignment horizontal="center" vertical="center"/>
    </xf>
    <xf numFmtId="0" fontId="20" fillId="7" borderId="5" xfId="0" applyFont="1" applyFill="1" applyBorder="1" applyAlignment="1">
      <alignment horizontal="center" vertical="center"/>
    </xf>
    <xf numFmtId="0" fontId="19" fillId="7" borderId="5" xfId="0" applyFont="1" applyFill="1" applyBorder="1" applyAlignment="1">
      <alignment horizontal="center" vertical="center"/>
    </xf>
    <xf numFmtId="0" fontId="5" fillId="7" borderId="7" xfId="3" applyFont="1" applyFill="1" applyBorder="1" applyAlignment="1">
      <alignment horizontal="center" vertical="center"/>
    </xf>
    <xf numFmtId="179" fontId="5" fillId="7" borderId="7" xfId="3" applyNumberFormat="1" applyFont="1" applyFill="1" applyBorder="1" applyAlignment="1">
      <alignment horizontal="center" vertical="center"/>
    </xf>
    <xf numFmtId="0" fontId="5" fillId="7" borderId="6" xfId="3" applyFont="1" applyFill="1" applyBorder="1" applyAlignment="1">
      <alignment horizontal="center" vertical="center"/>
    </xf>
    <xf numFmtId="179" fontId="5" fillId="7" borderId="6" xfId="3" applyNumberFormat="1" applyFont="1" applyFill="1" applyBorder="1" applyAlignment="1">
      <alignment horizontal="center" vertical="center"/>
    </xf>
    <xf numFmtId="0" fontId="19" fillId="7" borderId="6" xfId="0" applyFont="1" applyFill="1" applyBorder="1" applyAlignment="1">
      <alignment horizontal="center" vertical="center"/>
    </xf>
    <xf numFmtId="0" fontId="5" fillId="7" borderId="4" xfId="3" applyFont="1" applyFill="1" applyBorder="1" applyAlignment="1">
      <alignment horizontal="center" vertical="center"/>
    </xf>
    <xf numFmtId="179" fontId="5" fillId="7" borderId="4" xfId="3" applyNumberFormat="1" applyFont="1" applyFill="1" applyBorder="1" applyAlignment="1">
      <alignment horizontal="center" vertical="center"/>
    </xf>
    <xf numFmtId="0" fontId="14" fillId="7" borderId="0" xfId="0" applyFont="1" applyFill="1" applyAlignment="1">
      <alignment horizontal="center" vertical="center"/>
    </xf>
    <xf numFmtId="179" fontId="14" fillId="7" borderId="0" xfId="0" applyNumberFormat="1" applyFont="1" applyFill="1" applyAlignment="1">
      <alignment horizontal="center" vertical="center"/>
    </xf>
    <xf numFmtId="0" fontId="19" fillId="7" borderId="0" xfId="0" applyFont="1" applyFill="1" applyAlignment="1">
      <alignment horizontal="center" vertical="center"/>
    </xf>
    <xf numFmtId="0" fontId="0" fillId="7" borderId="0" xfId="0" applyFill="1">
      <alignment vertical="center"/>
    </xf>
    <xf numFmtId="0" fontId="21" fillId="7" borderId="0" xfId="0" applyFont="1" applyFill="1" applyAlignment="1">
      <alignment horizontal="center" vertical="center"/>
    </xf>
    <xf numFmtId="0" fontId="7" fillId="3" borderId="5" xfId="0" applyFont="1" applyFill="1" applyBorder="1">
      <alignment vertical="center"/>
    </xf>
    <xf numFmtId="0" fontId="21" fillId="3" borderId="5" xfId="0" applyFont="1" applyFill="1" applyBorder="1">
      <alignment vertical="center"/>
    </xf>
    <xf numFmtId="0" fontId="0" fillId="0" borderId="5" xfId="0" applyBorder="1" applyAlignment="1"/>
    <xf numFmtId="0" fontId="0" fillId="0" borderId="5" xfId="0" applyFont="1" applyFill="1" applyBorder="1" applyAlignment="1"/>
    <xf numFmtId="0" fontId="0" fillId="6" borderId="5" xfId="0" applyFill="1" applyBorder="1" applyAlignment="1"/>
    <xf numFmtId="0" fontId="5" fillId="8" borderId="5" xfId="3" applyFont="1" applyFill="1" applyBorder="1" applyAlignment="1">
      <alignment horizontal="center" vertical="center" wrapText="1"/>
    </xf>
    <xf numFmtId="179" fontId="15" fillId="8" borderId="5" xfId="0" applyNumberFormat="1" applyFont="1" applyFill="1" applyBorder="1" applyAlignment="1">
      <alignment horizontal="center" vertical="center" wrapText="1"/>
    </xf>
    <xf numFmtId="0" fontId="17" fillId="8" borderId="5" xfId="0" applyFont="1" applyFill="1" applyBorder="1" applyAlignment="1">
      <alignment horizontal="center" vertical="center"/>
    </xf>
    <xf numFmtId="0" fontId="5" fillId="8" borderId="5" xfId="3" applyFont="1" applyFill="1" applyBorder="1" applyAlignment="1">
      <alignment horizontal="center" vertical="center"/>
    </xf>
    <xf numFmtId="179" fontId="5" fillId="8" borderId="5" xfId="3" applyNumberFormat="1" applyFont="1" applyFill="1" applyBorder="1" applyAlignment="1">
      <alignment horizontal="center" vertical="center"/>
    </xf>
    <xf numFmtId="0" fontId="18" fillId="8" borderId="5" xfId="0" applyFont="1" applyFill="1" applyBorder="1" applyAlignment="1">
      <alignment horizontal="center" vertical="center"/>
    </xf>
    <xf numFmtId="0" fontId="19" fillId="8" borderId="5" xfId="0" applyFont="1" applyFill="1" applyBorder="1" applyAlignment="1">
      <alignment horizontal="center" vertical="center"/>
    </xf>
    <xf numFmtId="179" fontId="10" fillId="8" borderId="5" xfId="3" applyNumberFormat="1" applyFont="1" applyFill="1" applyBorder="1" applyAlignment="1">
      <alignment horizontal="center" vertical="center"/>
    </xf>
    <xf numFmtId="0" fontId="5" fillId="8" borderId="7" xfId="3" applyFont="1" applyFill="1" applyBorder="1" applyAlignment="1">
      <alignment horizontal="center" vertical="center"/>
    </xf>
    <xf numFmtId="179" fontId="5" fillId="8" borderId="7" xfId="3" applyNumberFormat="1" applyFont="1" applyFill="1" applyBorder="1" applyAlignment="1">
      <alignment horizontal="center" vertical="center"/>
    </xf>
    <xf numFmtId="0" fontId="5" fillId="8" borderId="6" xfId="3" applyFont="1" applyFill="1" applyBorder="1" applyAlignment="1">
      <alignment horizontal="center" vertical="center"/>
    </xf>
    <xf numFmtId="179" fontId="5" fillId="8" borderId="6" xfId="3" applyNumberFormat="1" applyFont="1" applyFill="1" applyBorder="1" applyAlignment="1">
      <alignment horizontal="center" vertical="center"/>
    </xf>
    <xf numFmtId="0" fontId="19" fillId="8" borderId="6" xfId="0" applyFont="1" applyFill="1" applyBorder="1" applyAlignment="1">
      <alignment horizontal="center" vertical="center"/>
    </xf>
    <xf numFmtId="0" fontId="5" fillId="8" borderId="4" xfId="3" applyFont="1" applyFill="1" applyBorder="1" applyAlignment="1">
      <alignment horizontal="center" vertical="center"/>
    </xf>
    <xf numFmtId="179" fontId="5" fillId="8" borderId="4" xfId="3" applyNumberFormat="1" applyFont="1" applyFill="1" applyBorder="1" applyAlignment="1">
      <alignment horizontal="center" vertical="center"/>
    </xf>
    <xf numFmtId="0" fontId="14" fillId="8" borderId="0" xfId="0" applyFont="1" applyFill="1" applyAlignment="1">
      <alignment horizontal="center" vertical="center"/>
    </xf>
    <xf numFmtId="179" fontId="14" fillId="8" borderId="0" xfId="0" applyNumberFormat="1" applyFont="1" applyFill="1" applyAlignment="1">
      <alignment horizontal="center" vertical="center"/>
    </xf>
    <xf numFmtId="0" fontId="19" fillId="8" borderId="0" xfId="0" applyFont="1" applyFill="1" applyAlignment="1">
      <alignment horizontal="center" vertical="center"/>
    </xf>
    <xf numFmtId="0" fontId="10" fillId="8" borderId="5" xfId="3" applyFont="1" applyFill="1" applyBorder="1" applyAlignment="1">
      <alignment horizontal="center" vertical="center"/>
    </xf>
    <xf numFmtId="0" fontId="20" fillId="8" borderId="5" xfId="0" applyFont="1" applyFill="1" applyBorder="1" applyAlignment="1">
      <alignment horizontal="center" vertical="center"/>
    </xf>
    <xf numFmtId="0" fontId="0" fillId="8" borderId="0" xfId="0" applyFill="1">
      <alignment vertical="center"/>
    </xf>
    <xf numFmtId="0" fontId="0" fillId="0" borderId="5" xfId="0" applyBorder="1">
      <alignment vertical="center"/>
    </xf>
    <xf numFmtId="0" fontId="0" fillId="0" borderId="5" xfId="0" applyBorder="1" applyAlignment="1">
      <alignment horizontal="right" vertical="center"/>
    </xf>
    <xf numFmtId="0" fontId="25" fillId="0" borderId="0" xfId="0" applyFont="1" applyFill="1" applyBorder="1">
      <alignment vertical="center"/>
    </xf>
    <xf numFmtId="0" fontId="26" fillId="0" borderId="0" xfId="0" applyFont="1" applyFill="1" applyBorder="1">
      <alignment vertical="center"/>
    </xf>
    <xf numFmtId="0" fontId="26" fillId="0" borderId="0" xfId="0" applyFont="1">
      <alignment vertical="center"/>
    </xf>
    <xf numFmtId="0" fontId="26" fillId="0" borderId="5" xfId="0" applyFont="1" applyBorder="1">
      <alignment vertical="center"/>
    </xf>
    <xf numFmtId="0" fontId="26" fillId="0" borderId="5" xfId="0" applyFont="1" applyFill="1" applyBorder="1">
      <alignment vertical="center"/>
    </xf>
    <xf numFmtId="0" fontId="14" fillId="8" borderId="5" xfId="0" applyFont="1" applyFill="1" applyBorder="1" applyAlignment="1">
      <alignment horizontal="center" vertical="center"/>
    </xf>
    <xf numFmtId="0" fontId="0" fillId="8" borderId="5" xfId="0" applyFill="1" applyBorder="1" applyAlignment="1">
      <alignment horizontal="left" vertical="top" wrapText="1"/>
    </xf>
    <xf numFmtId="0" fontId="0" fillId="8" borderId="5" xfId="0" applyFill="1" applyBorder="1" applyAlignment="1">
      <alignment horizontal="left" vertical="top"/>
    </xf>
    <xf numFmtId="0" fontId="21" fillId="8" borderId="5" xfId="0" applyFont="1" applyFill="1" applyBorder="1" applyAlignment="1">
      <alignment horizontal="center" vertical="center"/>
    </xf>
    <xf numFmtId="0" fontId="21" fillId="7" borderId="5" xfId="0" applyFont="1" applyFill="1" applyBorder="1" applyAlignment="1">
      <alignment horizontal="left" vertical="top" wrapText="1"/>
    </xf>
    <xf numFmtId="0" fontId="14" fillId="7" borderId="5" xfId="0" applyFont="1" applyFill="1" applyBorder="1" applyAlignment="1">
      <alignment horizontal="center" vertical="center"/>
    </xf>
    <xf numFmtId="0" fontId="21" fillId="7" borderId="2" xfId="0" applyFont="1" applyFill="1" applyBorder="1" applyAlignment="1">
      <alignment horizontal="left" vertical="top" wrapText="1"/>
    </xf>
    <xf numFmtId="0" fontId="7" fillId="6" borderId="7" xfId="3" applyFont="1" applyFill="1" applyBorder="1" applyAlignment="1">
      <alignment horizontal="center" vertical="center" wrapText="1"/>
    </xf>
    <xf numFmtId="0" fontId="7" fillId="6" borderId="4" xfId="3" applyFont="1" applyFill="1" applyBorder="1" applyAlignment="1">
      <alignment horizontal="center" vertical="center" wrapText="1"/>
    </xf>
    <xf numFmtId="0" fontId="5" fillId="4" borderId="2" xfId="3" applyFont="1" applyFill="1" applyBorder="1" applyAlignment="1">
      <alignment horizontal="center" vertical="center"/>
    </xf>
    <xf numFmtId="0" fontId="5" fillId="4" borderId="6" xfId="3" applyFont="1" applyFill="1" applyBorder="1" applyAlignment="1">
      <alignment horizontal="center" vertical="center"/>
    </xf>
    <xf numFmtId="0" fontId="5" fillId="4" borderId="3" xfId="3" applyFont="1" applyFill="1" applyBorder="1" applyAlignment="1">
      <alignment horizontal="center" vertical="center"/>
    </xf>
    <xf numFmtId="0" fontId="14" fillId="0" borderId="5" xfId="0" applyFont="1" applyBorder="1" applyAlignment="1">
      <alignment horizontal="center" vertical="center"/>
    </xf>
    <xf numFmtId="0" fontId="21" fillId="0" borderId="2" xfId="0" applyFont="1" applyBorder="1" applyAlignment="1">
      <alignment horizontal="left" vertical="center" wrapText="1"/>
    </xf>
    <xf numFmtId="0" fontId="21" fillId="0" borderId="6" xfId="0" applyFont="1" applyBorder="1" applyAlignment="1">
      <alignment horizontal="left" vertical="center"/>
    </xf>
    <xf numFmtId="0" fontId="21" fillId="0" borderId="3" xfId="0" applyFont="1" applyBorder="1" applyAlignment="1">
      <alignment horizontal="left" vertical="center"/>
    </xf>
    <xf numFmtId="0" fontId="9" fillId="5" borderId="5" xfId="3" applyFont="1" applyFill="1" applyBorder="1" applyAlignment="1">
      <alignment horizontal="center" vertical="center"/>
    </xf>
    <xf numFmtId="0" fontId="5" fillId="5" borderId="2" xfId="3" applyFont="1" applyFill="1" applyBorder="1" applyAlignment="1">
      <alignment horizontal="center" vertical="center"/>
    </xf>
    <xf numFmtId="0" fontId="21" fillId="0" borderId="3" xfId="0" applyFont="1" applyBorder="1" applyAlignment="1">
      <alignment vertical="center"/>
    </xf>
    <xf numFmtId="0" fontId="21" fillId="0" borderId="2" xfId="0" applyFont="1" applyBorder="1" applyAlignment="1">
      <alignment horizontal="left" vertical="center"/>
    </xf>
    <xf numFmtId="0" fontId="5" fillId="3" borderId="5" xfId="3" applyFont="1" applyFill="1" applyBorder="1" applyAlignment="1">
      <alignment horizontal="center"/>
    </xf>
    <xf numFmtId="0" fontId="5" fillId="4" borderId="5" xfId="3" applyFont="1" applyFill="1" applyBorder="1" applyAlignment="1">
      <alignment horizontal="center" vertical="center" wrapText="1"/>
    </xf>
    <xf numFmtId="0" fontId="9" fillId="4" borderId="5" xfId="3" applyFont="1" applyFill="1" applyBorder="1" applyAlignment="1">
      <alignment horizontal="center" vertical="center"/>
    </xf>
    <xf numFmtId="0" fontId="5" fillId="3" borderId="7" xfId="3" applyFont="1" applyFill="1" applyBorder="1" applyAlignment="1">
      <alignment horizontal="center" vertical="center" wrapText="1"/>
    </xf>
    <xf numFmtId="0" fontId="5" fillId="3" borderId="4" xfId="3" applyFont="1" applyFill="1" applyBorder="1" applyAlignment="1">
      <alignment horizontal="center" vertical="center" wrapText="1"/>
    </xf>
    <xf numFmtId="0" fontId="0" fillId="0" borderId="7" xfId="0" applyBorder="1" applyAlignment="1">
      <alignment horizontal="left" vertical="center"/>
    </xf>
    <xf numFmtId="0" fontId="0" fillId="0" borderId="4" xfId="0" applyBorder="1" applyAlignment="1">
      <alignment horizontal="left" vertical="center"/>
    </xf>
    <xf numFmtId="0" fontId="0" fillId="0" borderId="8" xfId="0" applyBorder="1" applyAlignment="1">
      <alignment horizontal="left" vertical="center"/>
    </xf>
    <xf numFmtId="0" fontId="26" fillId="0" borderId="5" xfId="0" applyFont="1" applyFill="1" applyBorder="1" applyAlignment="1">
      <alignment horizontal="center" vertical="center"/>
    </xf>
    <xf numFmtId="180" fontId="0" fillId="6" borderId="0" xfId="0" applyNumberFormat="1" applyFill="1" applyAlignment="1">
      <alignment horizontal="center" vertical="center"/>
    </xf>
  </cellXfs>
  <cellStyles count="4">
    <cellStyle name="Password" xfId="2" xr:uid="{00000000-0005-0000-0000-000000000000}"/>
    <cellStyle name="一般" xfId="0" builtinId="0"/>
    <cellStyle name="一般 2" xfId="1" xr:uid="{00000000-0005-0000-0000-000002000000}"/>
    <cellStyle name="一般_Key-20090307" xfId="3" xr:uid="{00000000-0005-0000-0000-00000300000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tiff"/><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8" Type="http://schemas.openxmlformats.org/officeDocument/2006/relationships/image" Target="../media/image11.jpeg"/><Relationship Id="rId13" Type="http://schemas.openxmlformats.org/officeDocument/2006/relationships/image" Target="../media/image16.tiff"/><Relationship Id="rId3" Type="http://schemas.openxmlformats.org/officeDocument/2006/relationships/image" Target="../media/image6.gif"/><Relationship Id="rId7" Type="http://schemas.openxmlformats.org/officeDocument/2006/relationships/image" Target="../media/image10.jpeg"/><Relationship Id="rId12" Type="http://schemas.openxmlformats.org/officeDocument/2006/relationships/image" Target="../media/image15.tiff"/><Relationship Id="rId17" Type="http://schemas.openxmlformats.org/officeDocument/2006/relationships/image" Target="../media/image20.tiff"/><Relationship Id="rId2" Type="http://schemas.openxmlformats.org/officeDocument/2006/relationships/image" Target="../media/image5.gif"/><Relationship Id="rId16" Type="http://schemas.openxmlformats.org/officeDocument/2006/relationships/image" Target="../media/image19.tiff"/><Relationship Id="rId1" Type="http://schemas.openxmlformats.org/officeDocument/2006/relationships/image" Target="../media/image4.gif"/><Relationship Id="rId6" Type="http://schemas.openxmlformats.org/officeDocument/2006/relationships/image" Target="../media/image9.jpeg"/><Relationship Id="rId11" Type="http://schemas.openxmlformats.org/officeDocument/2006/relationships/image" Target="../media/image14.tiff"/><Relationship Id="rId5" Type="http://schemas.openxmlformats.org/officeDocument/2006/relationships/image" Target="../media/image8.jpeg"/><Relationship Id="rId15" Type="http://schemas.openxmlformats.org/officeDocument/2006/relationships/image" Target="../media/image18.tiff"/><Relationship Id="rId10" Type="http://schemas.openxmlformats.org/officeDocument/2006/relationships/image" Target="../media/image13.jpeg"/><Relationship Id="rId4" Type="http://schemas.openxmlformats.org/officeDocument/2006/relationships/image" Target="../media/image7.gif"/><Relationship Id="rId9" Type="http://schemas.openxmlformats.org/officeDocument/2006/relationships/image" Target="../media/image12.jpeg"/><Relationship Id="rId14" Type="http://schemas.openxmlformats.org/officeDocument/2006/relationships/image" Target="../media/image17.tiff"/></Relationships>
</file>

<file path=xl/drawings/_rels/drawing3.xml.rels><?xml version="1.0" encoding="UTF-8" standalone="yes"?>
<Relationships xmlns="http://schemas.openxmlformats.org/package/2006/relationships"><Relationship Id="rId1" Type="http://schemas.openxmlformats.org/officeDocument/2006/relationships/image" Target="../media/image21.tiff"/></Relationships>
</file>

<file path=xl/drawings/_rels/drawing4.xml.rels><?xml version="1.0" encoding="UTF-8" standalone="yes"?>
<Relationships xmlns="http://schemas.openxmlformats.org/package/2006/relationships"><Relationship Id="rId8" Type="http://schemas.openxmlformats.org/officeDocument/2006/relationships/image" Target="../media/image29.jpeg"/><Relationship Id="rId13" Type="http://schemas.openxmlformats.org/officeDocument/2006/relationships/image" Target="../media/image34.jpeg"/><Relationship Id="rId18" Type="http://schemas.openxmlformats.org/officeDocument/2006/relationships/image" Target="../media/image39.jpeg"/><Relationship Id="rId3" Type="http://schemas.openxmlformats.org/officeDocument/2006/relationships/image" Target="../media/image24.jpeg"/><Relationship Id="rId21" Type="http://schemas.openxmlformats.org/officeDocument/2006/relationships/image" Target="../media/image42.jpeg"/><Relationship Id="rId7" Type="http://schemas.openxmlformats.org/officeDocument/2006/relationships/image" Target="../media/image28.jpeg"/><Relationship Id="rId12" Type="http://schemas.openxmlformats.org/officeDocument/2006/relationships/image" Target="../media/image33.jpeg"/><Relationship Id="rId17" Type="http://schemas.openxmlformats.org/officeDocument/2006/relationships/image" Target="../media/image38.jpeg"/><Relationship Id="rId2" Type="http://schemas.openxmlformats.org/officeDocument/2006/relationships/image" Target="../media/image23.jpeg"/><Relationship Id="rId16" Type="http://schemas.openxmlformats.org/officeDocument/2006/relationships/image" Target="../media/image37.jpeg"/><Relationship Id="rId20" Type="http://schemas.openxmlformats.org/officeDocument/2006/relationships/image" Target="../media/image41.jpeg"/><Relationship Id="rId1" Type="http://schemas.openxmlformats.org/officeDocument/2006/relationships/image" Target="../media/image22.jpeg"/><Relationship Id="rId6" Type="http://schemas.openxmlformats.org/officeDocument/2006/relationships/image" Target="../media/image27.jpeg"/><Relationship Id="rId11" Type="http://schemas.openxmlformats.org/officeDocument/2006/relationships/image" Target="../media/image32.jpeg"/><Relationship Id="rId5" Type="http://schemas.openxmlformats.org/officeDocument/2006/relationships/image" Target="../media/image26.jpeg"/><Relationship Id="rId15" Type="http://schemas.openxmlformats.org/officeDocument/2006/relationships/image" Target="../media/image36.jpeg"/><Relationship Id="rId10" Type="http://schemas.openxmlformats.org/officeDocument/2006/relationships/image" Target="../media/image31.jpeg"/><Relationship Id="rId19" Type="http://schemas.openxmlformats.org/officeDocument/2006/relationships/image" Target="../media/image40.jpeg"/><Relationship Id="rId4" Type="http://schemas.openxmlformats.org/officeDocument/2006/relationships/image" Target="../media/image25.jpeg"/><Relationship Id="rId9" Type="http://schemas.openxmlformats.org/officeDocument/2006/relationships/image" Target="../media/image30.jpeg"/><Relationship Id="rId14" Type="http://schemas.openxmlformats.org/officeDocument/2006/relationships/image" Target="../media/image35.jpeg"/></Relationships>
</file>

<file path=xl/drawings/drawing1.xml><?xml version="1.0" encoding="utf-8"?>
<xdr:wsDr xmlns:xdr="http://schemas.openxmlformats.org/drawingml/2006/spreadsheetDrawing" xmlns:a="http://schemas.openxmlformats.org/drawingml/2006/main">
  <xdr:twoCellAnchor editAs="oneCell">
    <xdr:from>
      <xdr:col>5</xdr:col>
      <xdr:colOff>45014</xdr:colOff>
      <xdr:row>23</xdr:row>
      <xdr:rowOff>124089</xdr:rowOff>
    </xdr:from>
    <xdr:to>
      <xdr:col>7</xdr:col>
      <xdr:colOff>2631771</xdr:colOff>
      <xdr:row>42</xdr:row>
      <xdr:rowOff>56329</xdr:rowOff>
    </xdr:to>
    <xdr:pic>
      <xdr:nvPicPr>
        <xdr:cNvPr id="2" name="圖片 1">
          <a:extLst>
            <a:ext uri="{FF2B5EF4-FFF2-40B4-BE49-F238E27FC236}">
              <a16:creationId xmlns:a16="http://schemas.microsoft.com/office/drawing/2014/main" id="{A1FBA516-635D-CB48-B7D1-15DE591746FB}"/>
            </a:ext>
          </a:extLst>
        </xdr:cNvPr>
        <xdr:cNvPicPr>
          <a:picLocks noChangeAspect="1"/>
        </xdr:cNvPicPr>
      </xdr:nvPicPr>
      <xdr:blipFill>
        <a:blip xmlns:r="http://schemas.openxmlformats.org/officeDocument/2006/relationships" r:embed="rId1"/>
        <a:stretch>
          <a:fillRect/>
        </a:stretch>
      </xdr:blipFill>
      <xdr:spPr>
        <a:xfrm>
          <a:off x="4183216" y="4390718"/>
          <a:ext cx="4741476" cy="3456847"/>
        </a:xfrm>
        <a:prstGeom prst="rect">
          <a:avLst/>
        </a:prstGeom>
      </xdr:spPr>
    </xdr:pic>
    <xdr:clientData/>
  </xdr:twoCellAnchor>
  <xdr:twoCellAnchor editAs="oneCell">
    <xdr:from>
      <xdr:col>8</xdr:col>
      <xdr:colOff>91441</xdr:colOff>
      <xdr:row>23</xdr:row>
      <xdr:rowOff>40640</xdr:rowOff>
    </xdr:from>
    <xdr:to>
      <xdr:col>11</xdr:col>
      <xdr:colOff>86010</xdr:colOff>
      <xdr:row>41</xdr:row>
      <xdr:rowOff>165920</xdr:rowOff>
    </xdr:to>
    <xdr:pic>
      <xdr:nvPicPr>
        <xdr:cNvPr id="3" name="圖片 2">
          <a:extLst>
            <a:ext uri="{FF2B5EF4-FFF2-40B4-BE49-F238E27FC236}">
              <a16:creationId xmlns:a16="http://schemas.microsoft.com/office/drawing/2014/main" id="{CC165CB0-B493-EE4F-B265-26AAC66E4114}"/>
            </a:ext>
          </a:extLst>
        </xdr:cNvPr>
        <xdr:cNvPicPr>
          <a:picLocks noChangeAspect="1"/>
        </xdr:cNvPicPr>
      </xdr:nvPicPr>
      <xdr:blipFill>
        <a:blip xmlns:r="http://schemas.openxmlformats.org/officeDocument/2006/relationships" r:embed="rId2"/>
        <a:stretch>
          <a:fillRect/>
        </a:stretch>
      </xdr:blipFill>
      <xdr:spPr>
        <a:xfrm>
          <a:off x="10312401" y="4480560"/>
          <a:ext cx="4743529" cy="3600000"/>
        </a:xfrm>
        <a:prstGeom prst="rect">
          <a:avLst/>
        </a:prstGeom>
      </xdr:spPr>
    </xdr:pic>
    <xdr:clientData/>
  </xdr:twoCellAnchor>
  <xdr:twoCellAnchor editAs="oneCell">
    <xdr:from>
      <xdr:col>12</xdr:col>
      <xdr:colOff>27021</xdr:colOff>
      <xdr:row>23</xdr:row>
      <xdr:rowOff>67553</xdr:rowOff>
    </xdr:from>
    <xdr:to>
      <xdr:col>17</xdr:col>
      <xdr:colOff>142977</xdr:colOff>
      <xdr:row>42</xdr:row>
      <xdr:rowOff>3684</xdr:rowOff>
    </xdr:to>
    <xdr:pic>
      <xdr:nvPicPr>
        <xdr:cNvPr id="4" name="圖片 3">
          <a:extLst>
            <a:ext uri="{FF2B5EF4-FFF2-40B4-BE49-F238E27FC236}">
              <a16:creationId xmlns:a16="http://schemas.microsoft.com/office/drawing/2014/main" id="{F48BC935-0D54-3744-9EF3-089F8B84D5DE}"/>
            </a:ext>
          </a:extLst>
        </xdr:cNvPr>
        <xdr:cNvPicPr>
          <a:picLocks noChangeAspect="1"/>
        </xdr:cNvPicPr>
      </xdr:nvPicPr>
      <xdr:blipFill>
        <a:blip xmlns:r="http://schemas.openxmlformats.org/officeDocument/2006/relationships" r:embed="rId3"/>
        <a:stretch>
          <a:fillRect/>
        </a:stretch>
      </xdr:blipFill>
      <xdr:spPr>
        <a:xfrm>
          <a:off x="18144787" y="4417979"/>
          <a:ext cx="4601489" cy="35299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685801</xdr:colOff>
      <xdr:row>3</xdr:row>
      <xdr:rowOff>9790</xdr:rowOff>
    </xdr:from>
    <xdr:to>
      <xdr:col>5</xdr:col>
      <xdr:colOff>332684</xdr:colOff>
      <xdr:row>16</xdr:row>
      <xdr:rowOff>146060</xdr:rowOff>
    </xdr:to>
    <xdr:pic>
      <xdr:nvPicPr>
        <xdr:cNvPr id="2" name="圖片 1">
          <a:extLst>
            <a:ext uri="{FF2B5EF4-FFF2-40B4-BE49-F238E27FC236}">
              <a16:creationId xmlns:a16="http://schemas.microsoft.com/office/drawing/2014/main" id="{F9A6E597-3952-4247-A362-12F6735804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673101" y="581290"/>
          <a:ext cx="3774383" cy="2612770"/>
        </a:xfrm>
        <a:prstGeom prst="rect">
          <a:avLst/>
        </a:prstGeom>
      </xdr:spPr>
    </xdr:pic>
    <xdr:clientData/>
  </xdr:twoCellAnchor>
  <xdr:twoCellAnchor editAs="oneCell">
    <xdr:from>
      <xdr:col>0</xdr:col>
      <xdr:colOff>683400</xdr:colOff>
      <xdr:row>19</xdr:row>
      <xdr:rowOff>5537</xdr:rowOff>
    </xdr:from>
    <xdr:to>
      <xdr:col>5</xdr:col>
      <xdr:colOff>332400</xdr:colOff>
      <xdr:row>32</xdr:row>
      <xdr:rowOff>143396</xdr:rowOff>
    </xdr:to>
    <xdr:pic>
      <xdr:nvPicPr>
        <xdr:cNvPr id="3" name="圖片 2">
          <a:extLst>
            <a:ext uri="{FF2B5EF4-FFF2-40B4-BE49-F238E27FC236}">
              <a16:creationId xmlns:a16="http://schemas.microsoft.com/office/drawing/2014/main" id="{00AE4B1E-0DD8-A741-B584-20412680F1F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670700" y="3625037"/>
          <a:ext cx="3776500" cy="2614359"/>
        </a:xfrm>
        <a:prstGeom prst="rect">
          <a:avLst/>
        </a:prstGeom>
      </xdr:spPr>
    </xdr:pic>
    <xdr:clientData/>
  </xdr:twoCellAnchor>
  <xdr:twoCellAnchor editAs="oneCell">
    <xdr:from>
      <xdr:col>7</xdr:col>
      <xdr:colOff>3667</xdr:colOff>
      <xdr:row>3</xdr:row>
      <xdr:rowOff>14515</xdr:rowOff>
    </xdr:from>
    <xdr:to>
      <xdr:col>11</xdr:col>
      <xdr:colOff>478167</xdr:colOff>
      <xdr:row>16</xdr:row>
      <xdr:rowOff>150785</xdr:rowOff>
    </xdr:to>
    <xdr:pic>
      <xdr:nvPicPr>
        <xdr:cNvPr id="4" name="圖片 3">
          <a:extLst>
            <a:ext uri="{FF2B5EF4-FFF2-40B4-BE49-F238E27FC236}">
              <a16:creationId xmlns:a16="http://schemas.microsoft.com/office/drawing/2014/main" id="{CA392C99-D6FA-EC41-88D7-13A0234C092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4715367" y="586015"/>
          <a:ext cx="3776500" cy="2612770"/>
        </a:xfrm>
        <a:prstGeom prst="rect">
          <a:avLst/>
        </a:prstGeom>
      </xdr:spPr>
    </xdr:pic>
    <xdr:clientData/>
  </xdr:twoCellAnchor>
  <xdr:twoCellAnchor editAs="oneCell">
    <xdr:from>
      <xdr:col>7</xdr:col>
      <xdr:colOff>1267</xdr:colOff>
      <xdr:row>19</xdr:row>
      <xdr:rowOff>473</xdr:rowOff>
    </xdr:from>
    <xdr:to>
      <xdr:col>11</xdr:col>
      <xdr:colOff>475767</xdr:colOff>
      <xdr:row>32</xdr:row>
      <xdr:rowOff>136744</xdr:rowOff>
    </xdr:to>
    <xdr:pic>
      <xdr:nvPicPr>
        <xdr:cNvPr id="5" name="圖片 4">
          <a:extLst>
            <a:ext uri="{FF2B5EF4-FFF2-40B4-BE49-F238E27FC236}">
              <a16:creationId xmlns:a16="http://schemas.microsoft.com/office/drawing/2014/main" id="{1018C752-AC05-FA45-950F-770307952F1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4712967" y="3619973"/>
          <a:ext cx="3776500" cy="2612771"/>
        </a:xfrm>
        <a:prstGeom prst="rect">
          <a:avLst/>
        </a:prstGeom>
      </xdr:spPr>
    </xdr:pic>
    <xdr:clientData/>
  </xdr:twoCellAnchor>
  <xdr:twoCellAnchor>
    <xdr:from>
      <xdr:col>3</xdr:col>
      <xdr:colOff>76200</xdr:colOff>
      <xdr:row>3</xdr:row>
      <xdr:rowOff>0</xdr:rowOff>
    </xdr:from>
    <xdr:to>
      <xdr:col>4</xdr:col>
      <xdr:colOff>390525</xdr:colOff>
      <xdr:row>4</xdr:row>
      <xdr:rowOff>95250</xdr:rowOff>
    </xdr:to>
    <xdr:sp macro="" textlink="">
      <xdr:nvSpPr>
        <xdr:cNvPr id="6" name="圓角矩形圖說文字 5">
          <a:extLst>
            <a:ext uri="{FF2B5EF4-FFF2-40B4-BE49-F238E27FC236}">
              <a16:creationId xmlns:a16="http://schemas.microsoft.com/office/drawing/2014/main" id="{300615BD-39D4-5942-A1AE-4E306C56740D}"/>
            </a:ext>
          </a:extLst>
        </xdr:cNvPr>
        <xdr:cNvSpPr/>
      </xdr:nvSpPr>
      <xdr:spPr>
        <a:xfrm>
          <a:off x="2095500" y="571500"/>
          <a:ext cx="987425"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Top</a:t>
          </a:r>
          <a:endParaRPr lang="zh-TW" altLang="en-US" sz="1100" b="1">
            <a:solidFill>
              <a:sysClr val="windowText" lastClr="000000"/>
            </a:solidFill>
          </a:endParaRPr>
        </a:p>
      </xdr:txBody>
    </xdr:sp>
    <xdr:clientData/>
  </xdr:twoCellAnchor>
  <xdr:twoCellAnchor>
    <xdr:from>
      <xdr:col>8</xdr:col>
      <xdr:colOff>657226</xdr:colOff>
      <xdr:row>3</xdr:row>
      <xdr:rowOff>19050</xdr:rowOff>
    </xdr:from>
    <xdr:to>
      <xdr:col>10</xdr:col>
      <xdr:colOff>504826</xdr:colOff>
      <xdr:row>4</xdr:row>
      <xdr:rowOff>114300</xdr:rowOff>
    </xdr:to>
    <xdr:sp macro="" textlink="">
      <xdr:nvSpPr>
        <xdr:cNvPr id="7" name="圓角矩形圖說文字 6">
          <a:extLst>
            <a:ext uri="{FF2B5EF4-FFF2-40B4-BE49-F238E27FC236}">
              <a16:creationId xmlns:a16="http://schemas.microsoft.com/office/drawing/2014/main" id="{2E233E0F-1087-6A44-914F-E370AD8CA64F}"/>
            </a:ext>
          </a:extLst>
        </xdr:cNvPr>
        <xdr:cNvSpPr/>
      </xdr:nvSpPr>
      <xdr:spPr>
        <a:xfrm>
          <a:off x="6042026" y="590550"/>
          <a:ext cx="1193800"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Bottom</a:t>
          </a:r>
          <a:endParaRPr lang="zh-TW" altLang="en-US" sz="1100" b="1">
            <a:solidFill>
              <a:sysClr val="windowText" lastClr="000000"/>
            </a:solidFill>
          </a:endParaRPr>
        </a:p>
      </xdr:txBody>
    </xdr:sp>
    <xdr:clientData/>
  </xdr:twoCellAnchor>
  <xdr:twoCellAnchor>
    <xdr:from>
      <xdr:col>2</xdr:col>
      <xdr:colOff>628651</xdr:colOff>
      <xdr:row>19</xdr:row>
      <xdr:rowOff>28575</xdr:rowOff>
    </xdr:from>
    <xdr:to>
      <xdr:col>4</xdr:col>
      <xdr:colOff>361950</xdr:colOff>
      <xdr:row>20</xdr:row>
      <xdr:rowOff>123825</xdr:rowOff>
    </xdr:to>
    <xdr:sp macro="" textlink="">
      <xdr:nvSpPr>
        <xdr:cNvPr id="8" name="圓角矩形圖說文字 7">
          <a:extLst>
            <a:ext uri="{FF2B5EF4-FFF2-40B4-BE49-F238E27FC236}">
              <a16:creationId xmlns:a16="http://schemas.microsoft.com/office/drawing/2014/main" id="{8BB72775-07C3-CC41-AB35-8DF9041EE813}"/>
            </a:ext>
          </a:extLst>
        </xdr:cNvPr>
        <xdr:cNvSpPr/>
      </xdr:nvSpPr>
      <xdr:spPr>
        <a:xfrm>
          <a:off x="1974851" y="3648075"/>
          <a:ext cx="1079499"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Rear</a:t>
          </a:r>
          <a:endParaRPr lang="zh-TW" altLang="en-US" sz="1100" b="1">
            <a:solidFill>
              <a:sysClr val="windowText" lastClr="000000"/>
            </a:solidFill>
          </a:endParaRPr>
        </a:p>
      </xdr:txBody>
    </xdr:sp>
    <xdr:clientData/>
  </xdr:twoCellAnchor>
  <xdr:twoCellAnchor>
    <xdr:from>
      <xdr:col>9</xdr:col>
      <xdr:colOff>51864</xdr:colOff>
      <xdr:row>19</xdr:row>
      <xdr:rowOff>28575</xdr:rowOff>
    </xdr:from>
    <xdr:to>
      <xdr:col>10</xdr:col>
      <xdr:colOff>470963</xdr:colOff>
      <xdr:row>20</xdr:row>
      <xdr:rowOff>123825</xdr:rowOff>
    </xdr:to>
    <xdr:sp macro="" textlink="">
      <xdr:nvSpPr>
        <xdr:cNvPr id="9" name="圓角矩形圖說文字 8">
          <a:extLst>
            <a:ext uri="{FF2B5EF4-FFF2-40B4-BE49-F238E27FC236}">
              <a16:creationId xmlns:a16="http://schemas.microsoft.com/office/drawing/2014/main" id="{84D4870B-7478-7046-A748-9465EFA16026}"/>
            </a:ext>
          </a:extLst>
        </xdr:cNvPr>
        <xdr:cNvSpPr/>
      </xdr:nvSpPr>
      <xdr:spPr>
        <a:xfrm>
          <a:off x="6109764" y="3648075"/>
          <a:ext cx="1092199"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PCB</a:t>
          </a:r>
          <a:endParaRPr lang="zh-TW" altLang="en-US" sz="1100" b="1">
            <a:solidFill>
              <a:sysClr val="windowText" lastClr="000000"/>
            </a:solidFill>
          </a:endParaRPr>
        </a:p>
      </xdr:txBody>
    </xdr:sp>
    <xdr:clientData/>
  </xdr:twoCellAnchor>
  <xdr:twoCellAnchor editAs="oneCell">
    <xdr:from>
      <xdr:col>1</xdr:col>
      <xdr:colOff>9525</xdr:colOff>
      <xdr:row>35</xdr:row>
      <xdr:rowOff>9790</xdr:rowOff>
    </xdr:from>
    <xdr:to>
      <xdr:col>5</xdr:col>
      <xdr:colOff>484025</xdr:colOff>
      <xdr:row>48</xdr:row>
      <xdr:rowOff>146060</xdr:rowOff>
    </xdr:to>
    <xdr:pic>
      <xdr:nvPicPr>
        <xdr:cNvPr id="10" name="圖片 9">
          <a:extLst>
            <a:ext uri="{FF2B5EF4-FFF2-40B4-BE49-F238E27FC236}">
              <a16:creationId xmlns:a16="http://schemas.microsoft.com/office/drawing/2014/main" id="{85C08345-FBB7-B648-A97A-D038749EAE8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682625" y="6677290"/>
          <a:ext cx="3776500" cy="2612770"/>
        </a:xfrm>
        <a:prstGeom prst="rect">
          <a:avLst/>
        </a:prstGeom>
      </xdr:spPr>
    </xdr:pic>
    <xdr:clientData/>
  </xdr:twoCellAnchor>
  <xdr:twoCellAnchor editAs="oneCell">
    <xdr:from>
      <xdr:col>7</xdr:col>
      <xdr:colOff>9525</xdr:colOff>
      <xdr:row>35</xdr:row>
      <xdr:rowOff>19315</xdr:rowOff>
    </xdr:from>
    <xdr:to>
      <xdr:col>11</xdr:col>
      <xdr:colOff>484025</xdr:colOff>
      <xdr:row>48</xdr:row>
      <xdr:rowOff>155585</xdr:rowOff>
    </xdr:to>
    <xdr:pic>
      <xdr:nvPicPr>
        <xdr:cNvPr id="11" name="圖片 10">
          <a:extLst>
            <a:ext uri="{FF2B5EF4-FFF2-40B4-BE49-F238E27FC236}">
              <a16:creationId xmlns:a16="http://schemas.microsoft.com/office/drawing/2014/main" id="{AC1BBBF6-A6AF-4745-9E96-231053330D7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4721225" y="6686815"/>
          <a:ext cx="3776500" cy="2612770"/>
        </a:xfrm>
        <a:prstGeom prst="rect">
          <a:avLst/>
        </a:prstGeom>
      </xdr:spPr>
    </xdr:pic>
    <xdr:clientData/>
  </xdr:twoCellAnchor>
  <xdr:twoCellAnchor editAs="oneCell">
    <xdr:from>
      <xdr:col>1</xdr:col>
      <xdr:colOff>9525</xdr:colOff>
      <xdr:row>50</xdr:row>
      <xdr:rowOff>19315</xdr:rowOff>
    </xdr:from>
    <xdr:to>
      <xdr:col>5</xdr:col>
      <xdr:colOff>484025</xdr:colOff>
      <xdr:row>63</xdr:row>
      <xdr:rowOff>155585</xdr:rowOff>
    </xdr:to>
    <xdr:pic>
      <xdr:nvPicPr>
        <xdr:cNvPr id="12" name="圖片 11">
          <a:extLst>
            <a:ext uri="{FF2B5EF4-FFF2-40B4-BE49-F238E27FC236}">
              <a16:creationId xmlns:a16="http://schemas.microsoft.com/office/drawing/2014/main" id="{63DFE070-92D7-BF44-8FE8-C826AAE719C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682625" y="9544315"/>
          <a:ext cx="3776500" cy="2612770"/>
        </a:xfrm>
        <a:prstGeom prst="rect">
          <a:avLst/>
        </a:prstGeom>
      </xdr:spPr>
    </xdr:pic>
    <xdr:clientData/>
  </xdr:twoCellAnchor>
  <xdr:twoCellAnchor editAs="oneCell">
    <xdr:from>
      <xdr:col>7</xdr:col>
      <xdr:colOff>9525</xdr:colOff>
      <xdr:row>50</xdr:row>
      <xdr:rowOff>19315</xdr:rowOff>
    </xdr:from>
    <xdr:to>
      <xdr:col>11</xdr:col>
      <xdr:colOff>484025</xdr:colOff>
      <xdr:row>63</xdr:row>
      <xdr:rowOff>155585</xdr:rowOff>
    </xdr:to>
    <xdr:pic>
      <xdr:nvPicPr>
        <xdr:cNvPr id="13" name="圖片 12">
          <a:extLst>
            <a:ext uri="{FF2B5EF4-FFF2-40B4-BE49-F238E27FC236}">
              <a16:creationId xmlns:a16="http://schemas.microsoft.com/office/drawing/2014/main" id="{4326A53C-C63D-4B46-964F-2FBC86E0E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4721225" y="9544315"/>
          <a:ext cx="3776500" cy="2612770"/>
        </a:xfrm>
        <a:prstGeom prst="rect">
          <a:avLst/>
        </a:prstGeom>
      </xdr:spPr>
    </xdr:pic>
    <xdr:clientData/>
  </xdr:twoCellAnchor>
  <xdr:twoCellAnchor editAs="oneCell">
    <xdr:from>
      <xdr:col>1</xdr:col>
      <xdr:colOff>9525</xdr:colOff>
      <xdr:row>65</xdr:row>
      <xdr:rowOff>19315</xdr:rowOff>
    </xdr:from>
    <xdr:to>
      <xdr:col>5</xdr:col>
      <xdr:colOff>484025</xdr:colOff>
      <xdr:row>78</xdr:row>
      <xdr:rowOff>155585</xdr:rowOff>
    </xdr:to>
    <xdr:pic>
      <xdr:nvPicPr>
        <xdr:cNvPr id="14" name="圖片 13">
          <a:extLst>
            <a:ext uri="{FF2B5EF4-FFF2-40B4-BE49-F238E27FC236}">
              <a16:creationId xmlns:a16="http://schemas.microsoft.com/office/drawing/2014/main" id="{4381F6C9-932F-CA49-BDD2-E4A8203EA82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682625" y="12401815"/>
          <a:ext cx="3776500" cy="2612770"/>
        </a:xfrm>
        <a:prstGeom prst="rect">
          <a:avLst/>
        </a:prstGeom>
      </xdr:spPr>
    </xdr:pic>
    <xdr:clientData/>
  </xdr:twoCellAnchor>
  <xdr:twoCellAnchor editAs="oneCell">
    <xdr:from>
      <xdr:col>7</xdr:col>
      <xdr:colOff>9525</xdr:colOff>
      <xdr:row>65</xdr:row>
      <xdr:rowOff>19315</xdr:rowOff>
    </xdr:from>
    <xdr:to>
      <xdr:col>11</xdr:col>
      <xdr:colOff>484025</xdr:colOff>
      <xdr:row>78</xdr:row>
      <xdr:rowOff>155585</xdr:rowOff>
    </xdr:to>
    <xdr:pic>
      <xdr:nvPicPr>
        <xdr:cNvPr id="15" name="圖片 14">
          <a:extLst>
            <a:ext uri="{FF2B5EF4-FFF2-40B4-BE49-F238E27FC236}">
              <a16:creationId xmlns:a16="http://schemas.microsoft.com/office/drawing/2014/main" id="{F5F4A9A5-5949-044D-9899-EEA31DF2D46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4721225" y="12401815"/>
          <a:ext cx="3776500" cy="2612770"/>
        </a:xfrm>
        <a:prstGeom prst="rect">
          <a:avLst/>
        </a:prstGeom>
      </xdr:spPr>
    </xdr:pic>
    <xdr:clientData/>
  </xdr:twoCellAnchor>
  <xdr:twoCellAnchor>
    <xdr:from>
      <xdr:col>8</xdr:col>
      <xdr:colOff>577850</xdr:colOff>
      <xdr:row>10</xdr:row>
      <xdr:rowOff>139700</xdr:rowOff>
    </xdr:from>
    <xdr:to>
      <xdr:col>9</xdr:col>
      <xdr:colOff>95250</xdr:colOff>
      <xdr:row>12</xdr:row>
      <xdr:rowOff>107950</xdr:rowOff>
    </xdr:to>
    <xdr:cxnSp macro="">
      <xdr:nvCxnSpPr>
        <xdr:cNvPr id="17" name="直線箭頭接點 16">
          <a:extLst>
            <a:ext uri="{FF2B5EF4-FFF2-40B4-BE49-F238E27FC236}">
              <a16:creationId xmlns:a16="http://schemas.microsoft.com/office/drawing/2014/main" id="{F803F512-DEE7-1F41-B9A5-9D7F0314B4D8}"/>
            </a:ext>
          </a:extLst>
        </xdr:cNvPr>
        <xdr:cNvCxnSpPr/>
      </xdr:nvCxnSpPr>
      <xdr:spPr>
        <a:xfrm flipH="1" flipV="1">
          <a:off x="5962650" y="2044700"/>
          <a:ext cx="190500" cy="3492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673929</xdr:colOff>
      <xdr:row>82</xdr:row>
      <xdr:rowOff>84666</xdr:rowOff>
    </xdr:from>
    <xdr:to>
      <xdr:col>5</xdr:col>
      <xdr:colOff>627281</xdr:colOff>
      <xdr:row>93</xdr:row>
      <xdr:rowOff>67732</xdr:rowOff>
    </xdr:to>
    <xdr:pic>
      <xdr:nvPicPr>
        <xdr:cNvPr id="16" name="圖片 15">
          <a:extLst>
            <a:ext uri="{FF2B5EF4-FFF2-40B4-BE49-F238E27FC236}">
              <a16:creationId xmlns:a16="http://schemas.microsoft.com/office/drawing/2014/main" id="{703F1D95-473B-6C43-ABFB-71EB171CF296}"/>
            </a:ext>
          </a:extLst>
        </xdr:cNvPr>
        <xdr:cNvPicPr>
          <a:picLocks noChangeAspect="1"/>
        </xdr:cNvPicPr>
      </xdr:nvPicPr>
      <xdr:blipFill>
        <a:blip xmlns:r="http://schemas.openxmlformats.org/officeDocument/2006/relationships" r:embed="rId11"/>
        <a:stretch>
          <a:fillRect/>
        </a:stretch>
      </xdr:blipFill>
      <xdr:spPr>
        <a:xfrm>
          <a:off x="673929" y="15358533"/>
          <a:ext cx="3340019" cy="2031999"/>
        </a:xfrm>
        <a:prstGeom prst="rect">
          <a:avLst/>
        </a:prstGeom>
      </xdr:spPr>
    </xdr:pic>
    <xdr:clientData/>
  </xdr:twoCellAnchor>
  <xdr:twoCellAnchor editAs="oneCell">
    <xdr:from>
      <xdr:col>7</xdr:col>
      <xdr:colOff>33867</xdr:colOff>
      <xdr:row>82</xdr:row>
      <xdr:rowOff>84667</xdr:rowOff>
    </xdr:from>
    <xdr:to>
      <xdr:col>11</xdr:col>
      <xdr:colOff>630088</xdr:colOff>
      <xdr:row>93</xdr:row>
      <xdr:rowOff>84667</xdr:rowOff>
    </xdr:to>
    <xdr:pic>
      <xdr:nvPicPr>
        <xdr:cNvPr id="18" name="圖片 17">
          <a:extLst>
            <a:ext uri="{FF2B5EF4-FFF2-40B4-BE49-F238E27FC236}">
              <a16:creationId xmlns:a16="http://schemas.microsoft.com/office/drawing/2014/main" id="{655A3AFD-A1C7-1B4E-B2BF-F2582E142D9C}"/>
            </a:ext>
          </a:extLst>
        </xdr:cNvPr>
        <xdr:cNvPicPr>
          <a:picLocks noChangeAspect="1"/>
        </xdr:cNvPicPr>
      </xdr:nvPicPr>
      <xdr:blipFill>
        <a:blip xmlns:r="http://schemas.openxmlformats.org/officeDocument/2006/relationships" r:embed="rId12"/>
        <a:stretch>
          <a:fillRect/>
        </a:stretch>
      </xdr:blipFill>
      <xdr:spPr>
        <a:xfrm>
          <a:off x="4775200" y="15358534"/>
          <a:ext cx="3305555" cy="2048933"/>
        </a:xfrm>
        <a:prstGeom prst="rect">
          <a:avLst/>
        </a:prstGeom>
      </xdr:spPr>
    </xdr:pic>
    <xdr:clientData/>
  </xdr:twoCellAnchor>
  <xdr:twoCellAnchor editAs="oneCell">
    <xdr:from>
      <xdr:col>1</xdr:col>
      <xdr:colOff>84667</xdr:colOff>
      <xdr:row>94</xdr:row>
      <xdr:rowOff>135466</xdr:rowOff>
    </xdr:from>
    <xdr:to>
      <xdr:col>5</xdr:col>
      <xdr:colOff>634394</xdr:colOff>
      <xdr:row>107</xdr:row>
      <xdr:rowOff>152400</xdr:rowOff>
    </xdr:to>
    <xdr:pic>
      <xdr:nvPicPr>
        <xdr:cNvPr id="19" name="圖片 18">
          <a:extLst>
            <a:ext uri="{FF2B5EF4-FFF2-40B4-BE49-F238E27FC236}">
              <a16:creationId xmlns:a16="http://schemas.microsoft.com/office/drawing/2014/main" id="{453C2D7C-C4A3-294B-878D-04059014A2F2}"/>
            </a:ext>
          </a:extLst>
        </xdr:cNvPr>
        <xdr:cNvPicPr>
          <a:picLocks noChangeAspect="1"/>
        </xdr:cNvPicPr>
      </xdr:nvPicPr>
      <xdr:blipFill>
        <a:blip xmlns:r="http://schemas.openxmlformats.org/officeDocument/2006/relationships" r:embed="rId13"/>
        <a:stretch>
          <a:fillRect/>
        </a:stretch>
      </xdr:blipFill>
      <xdr:spPr>
        <a:xfrm>
          <a:off x="762000" y="17644533"/>
          <a:ext cx="3259061" cy="2438400"/>
        </a:xfrm>
        <a:prstGeom prst="rect">
          <a:avLst/>
        </a:prstGeom>
      </xdr:spPr>
    </xdr:pic>
    <xdr:clientData/>
  </xdr:twoCellAnchor>
  <xdr:twoCellAnchor editAs="oneCell">
    <xdr:from>
      <xdr:col>1</xdr:col>
      <xdr:colOff>118534</xdr:colOff>
      <xdr:row>109</xdr:row>
      <xdr:rowOff>135467</xdr:rowOff>
    </xdr:from>
    <xdr:to>
      <xdr:col>6</xdr:col>
      <xdr:colOff>322744</xdr:colOff>
      <xdr:row>123</xdr:row>
      <xdr:rowOff>33867</xdr:rowOff>
    </xdr:to>
    <xdr:pic>
      <xdr:nvPicPr>
        <xdr:cNvPr id="20" name="圖片 19">
          <a:extLst>
            <a:ext uri="{FF2B5EF4-FFF2-40B4-BE49-F238E27FC236}">
              <a16:creationId xmlns:a16="http://schemas.microsoft.com/office/drawing/2014/main" id="{67C44048-643F-6844-9AC4-8AB365CFB914}"/>
            </a:ext>
          </a:extLst>
        </xdr:cNvPr>
        <xdr:cNvPicPr>
          <a:picLocks noChangeAspect="1"/>
        </xdr:cNvPicPr>
      </xdr:nvPicPr>
      <xdr:blipFill>
        <a:blip xmlns:r="http://schemas.openxmlformats.org/officeDocument/2006/relationships" r:embed="rId14"/>
        <a:stretch>
          <a:fillRect/>
        </a:stretch>
      </xdr:blipFill>
      <xdr:spPr>
        <a:xfrm>
          <a:off x="795867" y="20438534"/>
          <a:ext cx="3590877" cy="2506133"/>
        </a:xfrm>
        <a:prstGeom prst="rect">
          <a:avLst/>
        </a:prstGeom>
      </xdr:spPr>
    </xdr:pic>
    <xdr:clientData/>
  </xdr:twoCellAnchor>
  <xdr:twoCellAnchor editAs="oneCell">
    <xdr:from>
      <xdr:col>8</xdr:col>
      <xdr:colOff>0</xdr:colOff>
      <xdr:row>110</xdr:row>
      <xdr:rowOff>0</xdr:rowOff>
    </xdr:from>
    <xdr:to>
      <xdr:col>13</xdr:col>
      <xdr:colOff>150861</xdr:colOff>
      <xdr:row>123</xdr:row>
      <xdr:rowOff>67733</xdr:rowOff>
    </xdr:to>
    <xdr:pic>
      <xdr:nvPicPr>
        <xdr:cNvPr id="21" name="圖片 20">
          <a:extLst>
            <a:ext uri="{FF2B5EF4-FFF2-40B4-BE49-F238E27FC236}">
              <a16:creationId xmlns:a16="http://schemas.microsoft.com/office/drawing/2014/main" id="{F759036A-3626-314B-8557-3A14B36CAF55}"/>
            </a:ext>
          </a:extLst>
        </xdr:cNvPr>
        <xdr:cNvPicPr>
          <a:picLocks noChangeAspect="1"/>
        </xdr:cNvPicPr>
      </xdr:nvPicPr>
      <xdr:blipFill>
        <a:blip xmlns:r="http://schemas.openxmlformats.org/officeDocument/2006/relationships" r:embed="rId15"/>
        <a:stretch>
          <a:fillRect/>
        </a:stretch>
      </xdr:blipFill>
      <xdr:spPr>
        <a:xfrm>
          <a:off x="5418667" y="20489333"/>
          <a:ext cx="3537527" cy="2489200"/>
        </a:xfrm>
        <a:prstGeom prst="rect">
          <a:avLst/>
        </a:prstGeom>
      </xdr:spPr>
    </xdr:pic>
    <xdr:clientData/>
  </xdr:twoCellAnchor>
  <xdr:twoCellAnchor editAs="oneCell">
    <xdr:from>
      <xdr:col>1</xdr:col>
      <xdr:colOff>50800</xdr:colOff>
      <xdr:row>125</xdr:row>
      <xdr:rowOff>16932</xdr:rowOff>
    </xdr:from>
    <xdr:to>
      <xdr:col>7</xdr:col>
      <xdr:colOff>40022</xdr:colOff>
      <xdr:row>138</xdr:row>
      <xdr:rowOff>16932</xdr:rowOff>
    </xdr:to>
    <xdr:pic>
      <xdr:nvPicPr>
        <xdr:cNvPr id="22" name="圖片 21">
          <a:extLst>
            <a:ext uri="{FF2B5EF4-FFF2-40B4-BE49-F238E27FC236}">
              <a16:creationId xmlns:a16="http://schemas.microsoft.com/office/drawing/2014/main" id="{D67419F7-D6AC-FF4B-BF25-9C0C4E0C283E}"/>
            </a:ext>
          </a:extLst>
        </xdr:cNvPr>
        <xdr:cNvPicPr>
          <a:picLocks noChangeAspect="1"/>
        </xdr:cNvPicPr>
      </xdr:nvPicPr>
      <xdr:blipFill>
        <a:blip xmlns:r="http://schemas.openxmlformats.org/officeDocument/2006/relationships" r:embed="rId16"/>
        <a:stretch>
          <a:fillRect/>
        </a:stretch>
      </xdr:blipFill>
      <xdr:spPr>
        <a:xfrm>
          <a:off x="728133" y="23300265"/>
          <a:ext cx="4053222" cy="2421467"/>
        </a:xfrm>
        <a:prstGeom prst="rect">
          <a:avLst/>
        </a:prstGeom>
      </xdr:spPr>
    </xdr:pic>
    <xdr:clientData/>
  </xdr:twoCellAnchor>
  <xdr:twoCellAnchor editAs="oneCell">
    <xdr:from>
      <xdr:col>7</xdr:col>
      <xdr:colOff>643467</xdr:colOff>
      <xdr:row>125</xdr:row>
      <xdr:rowOff>1</xdr:rowOff>
    </xdr:from>
    <xdr:to>
      <xdr:col>13</xdr:col>
      <xdr:colOff>220133</xdr:colOff>
      <xdr:row>138</xdr:row>
      <xdr:rowOff>71648</xdr:rowOff>
    </xdr:to>
    <xdr:pic>
      <xdr:nvPicPr>
        <xdr:cNvPr id="23" name="圖片 22">
          <a:extLst>
            <a:ext uri="{FF2B5EF4-FFF2-40B4-BE49-F238E27FC236}">
              <a16:creationId xmlns:a16="http://schemas.microsoft.com/office/drawing/2014/main" id="{60D5C37E-F787-CA47-8969-9641A0D18DB1}"/>
            </a:ext>
          </a:extLst>
        </xdr:cNvPr>
        <xdr:cNvPicPr>
          <a:picLocks noChangeAspect="1"/>
        </xdr:cNvPicPr>
      </xdr:nvPicPr>
      <xdr:blipFill>
        <a:blip xmlns:r="http://schemas.openxmlformats.org/officeDocument/2006/relationships" r:embed="rId17"/>
        <a:stretch>
          <a:fillRect/>
        </a:stretch>
      </xdr:blipFill>
      <xdr:spPr>
        <a:xfrm>
          <a:off x="5384800" y="23283334"/>
          <a:ext cx="3640666" cy="24931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736600</xdr:colOff>
      <xdr:row>19</xdr:row>
      <xdr:rowOff>0</xdr:rowOff>
    </xdr:from>
    <xdr:to>
      <xdr:col>5</xdr:col>
      <xdr:colOff>652026</xdr:colOff>
      <xdr:row>34</xdr:row>
      <xdr:rowOff>111369</xdr:rowOff>
    </xdr:to>
    <xdr:pic>
      <xdr:nvPicPr>
        <xdr:cNvPr id="2" name="圖片 2">
          <a:extLst>
            <a:ext uri="{FF2B5EF4-FFF2-40B4-BE49-F238E27FC236}">
              <a16:creationId xmlns:a16="http://schemas.microsoft.com/office/drawing/2014/main" id="{D50E1953-92E9-9540-A8CC-1AFA92237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736600" y="3619500"/>
          <a:ext cx="4042926" cy="29688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3</xdr:row>
      <xdr:rowOff>0</xdr:rowOff>
    </xdr:from>
    <xdr:to>
      <xdr:col>6</xdr:col>
      <xdr:colOff>430050</xdr:colOff>
      <xdr:row>16</xdr:row>
      <xdr:rowOff>155850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04850" y="628650"/>
          <a:ext cx="3840000" cy="2880000"/>
        </a:xfrm>
        <a:prstGeom prst="rect">
          <a:avLst/>
        </a:prstGeom>
      </xdr:spPr>
    </xdr:pic>
    <xdr:clientData/>
  </xdr:twoCellAnchor>
  <xdr:twoCellAnchor editAs="oneCell">
    <xdr:from>
      <xdr:col>0</xdr:col>
      <xdr:colOff>683400</xdr:colOff>
      <xdr:row>19</xdr:row>
      <xdr:rowOff>7125</xdr:rowOff>
    </xdr:from>
    <xdr:to>
      <xdr:col>6</xdr:col>
      <xdr:colOff>408600</xdr:colOff>
      <xdr:row>32</xdr:row>
      <xdr:rowOff>162975</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83400" y="3988575"/>
          <a:ext cx="3840000" cy="2880000"/>
        </a:xfrm>
        <a:prstGeom prst="rect">
          <a:avLst/>
        </a:prstGeom>
      </xdr:spPr>
    </xdr:pic>
    <xdr:clientData/>
  </xdr:twoCellAnchor>
  <xdr:twoCellAnchor editAs="oneCell">
    <xdr:from>
      <xdr:col>7</xdr:col>
      <xdr:colOff>14250</xdr:colOff>
      <xdr:row>3</xdr:row>
      <xdr:rowOff>4725</xdr:rowOff>
    </xdr:from>
    <xdr:to>
      <xdr:col>12</xdr:col>
      <xdr:colOff>425250</xdr:colOff>
      <xdr:row>16</xdr:row>
      <xdr:rowOff>160575</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814850" y="633375"/>
          <a:ext cx="3840000" cy="2880000"/>
        </a:xfrm>
        <a:prstGeom prst="rect">
          <a:avLst/>
        </a:prstGeom>
      </xdr:spPr>
    </xdr:pic>
    <xdr:clientData/>
  </xdr:twoCellAnchor>
  <xdr:twoCellAnchor editAs="oneCell">
    <xdr:from>
      <xdr:col>7</xdr:col>
      <xdr:colOff>11850</xdr:colOff>
      <xdr:row>19</xdr:row>
      <xdr:rowOff>11850</xdr:rowOff>
    </xdr:from>
    <xdr:to>
      <xdr:col>12</xdr:col>
      <xdr:colOff>422850</xdr:colOff>
      <xdr:row>32</xdr:row>
      <xdr:rowOff>167700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812450" y="3993300"/>
          <a:ext cx="3840000" cy="2880000"/>
        </a:xfrm>
        <a:prstGeom prst="rect">
          <a:avLst/>
        </a:prstGeom>
      </xdr:spPr>
    </xdr:pic>
    <xdr:clientData/>
  </xdr:twoCellAnchor>
  <xdr:twoCellAnchor>
    <xdr:from>
      <xdr:col>3</xdr:col>
      <xdr:colOff>76200</xdr:colOff>
      <xdr:row>3</xdr:row>
      <xdr:rowOff>0</xdr:rowOff>
    </xdr:from>
    <xdr:to>
      <xdr:col>4</xdr:col>
      <xdr:colOff>390525</xdr:colOff>
      <xdr:row>4</xdr:row>
      <xdr:rowOff>95250</xdr:rowOff>
    </xdr:to>
    <xdr:sp macro="" textlink="">
      <xdr:nvSpPr>
        <xdr:cNvPr id="6" name="圓角矩形圖說文字 5">
          <a:extLst>
            <a:ext uri="{FF2B5EF4-FFF2-40B4-BE49-F238E27FC236}">
              <a16:creationId xmlns:a16="http://schemas.microsoft.com/office/drawing/2014/main" id="{00000000-0008-0000-0100-000006000000}"/>
            </a:ext>
          </a:extLst>
        </xdr:cNvPr>
        <xdr:cNvSpPr/>
      </xdr:nvSpPr>
      <xdr:spPr>
        <a:xfrm>
          <a:off x="2133600" y="628650"/>
          <a:ext cx="1000125"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Top</a:t>
          </a:r>
          <a:endParaRPr lang="zh-TW" altLang="en-US" sz="1100" b="1">
            <a:solidFill>
              <a:sysClr val="windowText" lastClr="000000"/>
            </a:solidFill>
          </a:endParaRPr>
        </a:p>
      </xdr:txBody>
    </xdr:sp>
    <xdr:clientData/>
  </xdr:twoCellAnchor>
  <xdr:twoCellAnchor>
    <xdr:from>
      <xdr:col>8</xdr:col>
      <xdr:colOff>657226</xdr:colOff>
      <xdr:row>3</xdr:row>
      <xdr:rowOff>19050</xdr:rowOff>
    </xdr:from>
    <xdr:to>
      <xdr:col>10</xdr:col>
      <xdr:colOff>504826</xdr:colOff>
      <xdr:row>4</xdr:row>
      <xdr:rowOff>114300</xdr:rowOff>
    </xdr:to>
    <xdr:sp macro="" textlink="">
      <xdr:nvSpPr>
        <xdr:cNvPr id="7" name="圓角矩形圖說文字 6">
          <a:extLst>
            <a:ext uri="{FF2B5EF4-FFF2-40B4-BE49-F238E27FC236}">
              <a16:creationId xmlns:a16="http://schemas.microsoft.com/office/drawing/2014/main" id="{00000000-0008-0000-0100-000007000000}"/>
            </a:ext>
          </a:extLst>
        </xdr:cNvPr>
        <xdr:cNvSpPr/>
      </xdr:nvSpPr>
      <xdr:spPr>
        <a:xfrm>
          <a:off x="6143626" y="647700"/>
          <a:ext cx="1219200"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Bottom</a:t>
          </a:r>
          <a:endParaRPr lang="zh-TW" altLang="en-US" sz="1100" b="1">
            <a:solidFill>
              <a:sysClr val="windowText" lastClr="000000"/>
            </a:solidFill>
          </a:endParaRPr>
        </a:p>
      </xdr:txBody>
    </xdr:sp>
    <xdr:clientData/>
  </xdr:twoCellAnchor>
  <xdr:twoCellAnchor>
    <xdr:from>
      <xdr:col>2</xdr:col>
      <xdr:colOff>628651</xdr:colOff>
      <xdr:row>19</xdr:row>
      <xdr:rowOff>28575</xdr:rowOff>
    </xdr:from>
    <xdr:to>
      <xdr:col>4</xdr:col>
      <xdr:colOff>361950</xdr:colOff>
      <xdr:row>20</xdr:row>
      <xdr:rowOff>123825</xdr:rowOff>
    </xdr:to>
    <xdr:sp macro="" textlink="">
      <xdr:nvSpPr>
        <xdr:cNvPr id="8" name="圓角矩形圖說文字 7">
          <a:extLst>
            <a:ext uri="{FF2B5EF4-FFF2-40B4-BE49-F238E27FC236}">
              <a16:creationId xmlns:a16="http://schemas.microsoft.com/office/drawing/2014/main" id="{00000000-0008-0000-0100-000008000000}"/>
            </a:ext>
          </a:extLst>
        </xdr:cNvPr>
        <xdr:cNvSpPr/>
      </xdr:nvSpPr>
      <xdr:spPr>
        <a:xfrm>
          <a:off x="2000251" y="4010025"/>
          <a:ext cx="1104899"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Rear</a:t>
          </a:r>
          <a:endParaRPr lang="zh-TW" altLang="en-US" sz="1100" b="1">
            <a:solidFill>
              <a:sysClr val="windowText" lastClr="000000"/>
            </a:solidFill>
          </a:endParaRPr>
        </a:p>
      </xdr:txBody>
    </xdr:sp>
    <xdr:clientData/>
  </xdr:twoCellAnchor>
  <xdr:twoCellAnchor>
    <xdr:from>
      <xdr:col>9</xdr:col>
      <xdr:colOff>200026</xdr:colOff>
      <xdr:row>19</xdr:row>
      <xdr:rowOff>28575</xdr:rowOff>
    </xdr:from>
    <xdr:to>
      <xdr:col>10</xdr:col>
      <xdr:colOff>619125</xdr:colOff>
      <xdr:row>20</xdr:row>
      <xdr:rowOff>123825</xdr:rowOff>
    </xdr:to>
    <xdr:sp macro="" textlink="">
      <xdr:nvSpPr>
        <xdr:cNvPr id="9" name="圓角矩形圖說文字 8">
          <a:extLst>
            <a:ext uri="{FF2B5EF4-FFF2-40B4-BE49-F238E27FC236}">
              <a16:creationId xmlns:a16="http://schemas.microsoft.com/office/drawing/2014/main" id="{00000000-0008-0000-0100-000009000000}"/>
            </a:ext>
          </a:extLst>
        </xdr:cNvPr>
        <xdr:cNvSpPr/>
      </xdr:nvSpPr>
      <xdr:spPr>
        <a:xfrm>
          <a:off x="6372226" y="4010025"/>
          <a:ext cx="1104899"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PCB</a:t>
          </a:r>
          <a:endParaRPr lang="zh-TW" altLang="en-US" sz="1100" b="1">
            <a:solidFill>
              <a:sysClr val="windowText" lastClr="000000"/>
            </a:solidFill>
          </a:endParaRPr>
        </a:p>
      </xdr:txBody>
    </xdr:sp>
    <xdr:clientData/>
  </xdr:twoCellAnchor>
  <xdr:twoCellAnchor editAs="oneCell">
    <xdr:from>
      <xdr:col>1</xdr:col>
      <xdr:colOff>9525</xdr:colOff>
      <xdr:row>35</xdr:row>
      <xdr:rowOff>0</xdr:rowOff>
    </xdr:from>
    <xdr:to>
      <xdr:col>6</xdr:col>
      <xdr:colOff>420525</xdr:colOff>
      <xdr:row>48</xdr:row>
      <xdr:rowOff>155850</xdr:rowOff>
    </xdr:to>
    <xdr:pic>
      <xdr:nvPicPr>
        <xdr:cNvPr id="10" name="圖片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95325" y="7334250"/>
          <a:ext cx="3840000" cy="2880000"/>
        </a:xfrm>
        <a:prstGeom prst="rect">
          <a:avLst/>
        </a:prstGeom>
      </xdr:spPr>
    </xdr:pic>
    <xdr:clientData/>
  </xdr:twoCellAnchor>
  <xdr:twoCellAnchor editAs="oneCell">
    <xdr:from>
      <xdr:col>7</xdr:col>
      <xdr:colOff>9525</xdr:colOff>
      <xdr:row>35</xdr:row>
      <xdr:rowOff>9525</xdr:rowOff>
    </xdr:from>
    <xdr:to>
      <xdr:col>12</xdr:col>
      <xdr:colOff>420525</xdr:colOff>
      <xdr:row>48</xdr:row>
      <xdr:rowOff>165375</xdr:rowOff>
    </xdr:to>
    <xdr:pic>
      <xdr:nvPicPr>
        <xdr:cNvPr id="11" name="圖片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4810125" y="7343775"/>
          <a:ext cx="3840000" cy="2880000"/>
        </a:xfrm>
        <a:prstGeom prst="rect">
          <a:avLst/>
        </a:prstGeom>
      </xdr:spPr>
    </xdr:pic>
    <xdr:clientData/>
  </xdr:twoCellAnchor>
  <xdr:twoCellAnchor editAs="oneCell">
    <xdr:from>
      <xdr:col>1</xdr:col>
      <xdr:colOff>9525</xdr:colOff>
      <xdr:row>50</xdr:row>
      <xdr:rowOff>9525</xdr:rowOff>
    </xdr:from>
    <xdr:to>
      <xdr:col>6</xdr:col>
      <xdr:colOff>420525</xdr:colOff>
      <xdr:row>63</xdr:row>
      <xdr:rowOff>165375</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95325" y="10487025"/>
          <a:ext cx="3840000" cy="2880000"/>
        </a:xfrm>
        <a:prstGeom prst="rect">
          <a:avLst/>
        </a:prstGeom>
      </xdr:spPr>
    </xdr:pic>
    <xdr:clientData/>
  </xdr:twoCellAnchor>
  <xdr:twoCellAnchor editAs="oneCell">
    <xdr:from>
      <xdr:col>7</xdr:col>
      <xdr:colOff>9525</xdr:colOff>
      <xdr:row>50</xdr:row>
      <xdr:rowOff>9525</xdr:rowOff>
    </xdr:from>
    <xdr:to>
      <xdr:col>12</xdr:col>
      <xdr:colOff>420525</xdr:colOff>
      <xdr:row>63</xdr:row>
      <xdr:rowOff>165375</xdr:rowOff>
    </xdr:to>
    <xdr:pic>
      <xdr:nvPicPr>
        <xdr:cNvPr id="13" name="圖片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810125" y="10487025"/>
          <a:ext cx="3840000" cy="2880000"/>
        </a:xfrm>
        <a:prstGeom prst="rect">
          <a:avLst/>
        </a:prstGeom>
      </xdr:spPr>
    </xdr:pic>
    <xdr:clientData/>
  </xdr:twoCellAnchor>
  <xdr:twoCellAnchor editAs="oneCell">
    <xdr:from>
      <xdr:col>1</xdr:col>
      <xdr:colOff>9525</xdr:colOff>
      <xdr:row>65</xdr:row>
      <xdr:rowOff>9525</xdr:rowOff>
    </xdr:from>
    <xdr:to>
      <xdr:col>6</xdr:col>
      <xdr:colOff>420525</xdr:colOff>
      <xdr:row>78</xdr:row>
      <xdr:rowOff>165375</xdr:rowOff>
    </xdr:to>
    <xdr:pic>
      <xdr:nvPicPr>
        <xdr:cNvPr id="14" name="圖片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695325" y="13630275"/>
          <a:ext cx="3840000" cy="2880000"/>
        </a:xfrm>
        <a:prstGeom prst="rect">
          <a:avLst/>
        </a:prstGeom>
      </xdr:spPr>
    </xdr:pic>
    <xdr:clientData/>
  </xdr:twoCellAnchor>
  <xdr:twoCellAnchor editAs="oneCell">
    <xdr:from>
      <xdr:col>7</xdr:col>
      <xdr:colOff>9525</xdr:colOff>
      <xdr:row>65</xdr:row>
      <xdr:rowOff>9525</xdr:rowOff>
    </xdr:from>
    <xdr:to>
      <xdr:col>12</xdr:col>
      <xdr:colOff>420525</xdr:colOff>
      <xdr:row>78</xdr:row>
      <xdr:rowOff>165375</xdr:rowOff>
    </xdr:to>
    <xdr:pic>
      <xdr:nvPicPr>
        <xdr:cNvPr id="15" name="圖片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810125" y="13630275"/>
          <a:ext cx="3840000" cy="2880000"/>
        </a:xfrm>
        <a:prstGeom prst="rect">
          <a:avLst/>
        </a:prstGeom>
      </xdr:spPr>
    </xdr:pic>
    <xdr:clientData/>
  </xdr:twoCellAnchor>
  <xdr:twoCellAnchor editAs="oneCell">
    <xdr:from>
      <xdr:col>1</xdr:col>
      <xdr:colOff>9525</xdr:colOff>
      <xdr:row>81</xdr:row>
      <xdr:rowOff>9525</xdr:rowOff>
    </xdr:from>
    <xdr:to>
      <xdr:col>6</xdr:col>
      <xdr:colOff>420525</xdr:colOff>
      <xdr:row>94</xdr:row>
      <xdr:rowOff>165375</xdr:rowOff>
    </xdr:to>
    <xdr:pic>
      <xdr:nvPicPr>
        <xdr:cNvPr id="16" name="圖片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695325" y="16983075"/>
          <a:ext cx="3840000" cy="2880000"/>
        </a:xfrm>
        <a:prstGeom prst="rect">
          <a:avLst/>
        </a:prstGeom>
      </xdr:spPr>
    </xdr:pic>
    <xdr:clientData/>
  </xdr:twoCellAnchor>
  <xdr:twoCellAnchor editAs="oneCell">
    <xdr:from>
      <xdr:col>7</xdr:col>
      <xdr:colOff>9525</xdr:colOff>
      <xdr:row>81</xdr:row>
      <xdr:rowOff>9525</xdr:rowOff>
    </xdr:from>
    <xdr:to>
      <xdr:col>12</xdr:col>
      <xdr:colOff>420525</xdr:colOff>
      <xdr:row>94</xdr:row>
      <xdr:rowOff>165375</xdr:rowOff>
    </xdr:to>
    <xdr:pic>
      <xdr:nvPicPr>
        <xdr:cNvPr id="17" name="圖片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810125" y="16983075"/>
          <a:ext cx="3840000" cy="2880000"/>
        </a:xfrm>
        <a:prstGeom prst="rect">
          <a:avLst/>
        </a:prstGeom>
      </xdr:spPr>
    </xdr:pic>
    <xdr:clientData/>
  </xdr:twoCellAnchor>
  <xdr:twoCellAnchor editAs="oneCell">
    <xdr:from>
      <xdr:col>0</xdr:col>
      <xdr:colOff>676275</xdr:colOff>
      <xdr:row>96</xdr:row>
      <xdr:rowOff>200025</xdr:rowOff>
    </xdr:from>
    <xdr:to>
      <xdr:col>6</xdr:col>
      <xdr:colOff>401475</xdr:colOff>
      <xdr:row>110</xdr:row>
      <xdr:rowOff>146325</xdr:rowOff>
    </xdr:to>
    <xdr:pic>
      <xdr:nvPicPr>
        <xdr:cNvPr id="18" name="圖片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676275" y="20316825"/>
          <a:ext cx="3840000" cy="2880000"/>
        </a:xfrm>
        <a:prstGeom prst="rect">
          <a:avLst/>
        </a:prstGeom>
      </xdr:spPr>
    </xdr:pic>
    <xdr:clientData/>
  </xdr:twoCellAnchor>
  <xdr:twoCellAnchor editAs="oneCell">
    <xdr:from>
      <xdr:col>1</xdr:col>
      <xdr:colOff>9525</xdr:colOff>
      <xdr:row>113</xdr:row>
      <xdr:rowOff>9525</xdr:rowOff>
    </xdr:from>
    <xdr:to>
      <xdr:col>6</xdr:col>
      <xdr:colOff>420525</xdr:colOff>
      <xdr:row>126</xdr:row>
      <xdr:rowOff>165375</xdr:rowOff>
    </xdr:to>
    <xdr:pic>
      <xdr:nvPicPr>
        <xdr:cNvPr id="19" name="圖片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695325" y="23688675"/>
          <a:ext cx="3840000" cy="2880000"/>
        </a:xfrm>
        <a:prstGeom prst="rect">
          <a:avLst/>
        </a:prstGeom>
      </xdr:spPr>
    </xdr:pic>
    <xdr:clientData/>
  </xdr:twoCellAnchor>
  <xdr:twoCellAnchor editAs="oneCell">
    <xdr:from>
      <xdr:col>0</xdr:col>
      <xdr:colOff>683400</xdr:colOff>
      <xdr:row>128</xdr:row>
      <xdr:rowOff>197625</xdr:rowOff>
    </xdr:from>
    <xdr:to>
      <xdr:col>6</xdr:col>
      <xdr:colOff>408600</xdr:colOff>
      <xdr:row>142</xdr:row>
      <xdr:rowOff>143925</xdr:rowOff>
    </xdr:to>
    <xdr:pic>
      <xdr:nvPicPr>
        <xdr:cNvPr id="20" name="圖片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683400" y="27020025"/>
          <a:ext cx="3840000" cy="2880000"/>
        </a:xfrm>
        <a:prstGeom prst="rect">
          <a:avLst/>
        </a:prstGeom>
      </xdr:spPr>
    </xdr:pic>
    <xdr:clientData/>
  </xdr:twoCellAnchor>
  <xdr:twoCellAnchor editAs="oneCell">
    <xdr:from>
      <xdr:col>7</xdr:col>
      <xdr:colOff>14250</xdr:colOff>
      <xdr:row>128</xdr:row>
      <xdr:rowOff>204750</xdr:rowOff>
    </xdr:from>
    <xdr:to>
      <xdr:col>12</xdr:col>
      <xdr:colOff>425250</xdr:colOff>
      <xdr:row>142</xdr:row>
      <xdr:rowOff>151050</xdr:rowOff>
    </xdr:to>
    <xdr:pic>
      <xdr:nvPicPr>
        <xdr:cNvPr id="21" name="圖片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4814850" y="27027150"/>
          <a:ext cx="3840000" cy="2880000"/>
        </a:xfrm>
        <a:prstGeom prst="rect">
          <a:avLst/>
        </a:prstGeom>
      </xdr:spPr>
    </xdr:pic>
    <xdr:clientData/>
  </xdr:twoCellAnchor>
  <xdr:twoCellAnchor editAs="oneCell">
    <xdr:from>
      <xdr:col>13</xdr:col>
      <xdr:colOff>11850</xdr:colOff>
      <xdr:row>112</xdr:row>
      <xdr:rowOff>192825</xdr:rowOff>
    </xdr:from>
    <xdr:to>
      <xdr:col>18</xdr:col>
      <xdr:colOff>422850</xdr:colOff>
      <xdr:row>126</xdr:row>
      <xdr:rowOff>139125</xdr:rowOff>
    </xdr:to>
    <xdr:pic>
      <xdr:nvPicPr>
        <xdr:cNvPr id="22" name="圖片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8927250" y="23662425"/>
          <a:ext cx="3840000" cy="2880000"/>
        </a:xfrm>
        <a:prstGeom prst="rect">
          <a:avLst/>
        </a:prstGeom>
      </xdr:spPr>
    </xdr:pic>
    <xdr:clientData/>
  </xdr:twoCellAnchor>
  <xdr:twoCellAnchor editAs="oneCell">
    <xdr:from>
      <xdr:col>6</xdr:col>
      <xdr:colOff>685725</xdr:colOff>
      <xdr:row>112</xdr:row>
      <xdr:rowOff>209475</xdr:rowOff>
    </xdr:from>
    <xdr:to>
      <xdr:col>12</xdr:col>
      <xdr:colOff>410925</xdr:colOff>
      <xdr:row>126</xdr:row>
      <xdr:rowOff>155775</xdr:rowOff>
    </xdr:to>
    <xdr:pic>
      <xdr:nvPicPr>
        <xdr:cNvPr id="23" name="圖片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4800525" y="23679075"/>
          <a:ext cx="3840000" cy="2880000"/>
        </a:xfrm>
        <a:prstGeom prst="rect">
          <a:avLst/>
        </a:prstGeom>
      </xdr:spPr>
    </xdr:pic>
    <xdr:clientData/>
  </xdr:twoCellAnchor>
  <xdr:twoCellAnchor editAs="oneCell">
    <xdr:from>
      <xdr:col>13</xdr:col>
      <xdr:colOff>9525</xdr:colOff>
      <xdr:row>128</xdr:row>
      <xdr:rowOff>200025</xdr:rowOff>
    </xdr:from>
    <xdr:to>
      <xdr:col>18</xdr:col>
      <xdr:colOff>420525</xdr:colOff>
      <xdr:row>142</xdr:row>
      <xdr:rowOff>146325</xdr:rowOff>
    </xdr:to>
    <xdr:pic>
      <xdr:nvPicPr>
        <xdr:cNvPr id="25" name="圖片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8924925" y="27022425"/>
          <a:ext cx="3840000" cy="2880000"/>
        </a:xfrm>
        <a:prstGeom prst="rect">
          <a:avLst/>
        </a:prstGeom>
      </xdr:spPr>
    </xdr:pic>
    <xdr:clientData/>
  </xdr:twoCellAnchor>
  <xdr:twoCellAnchor editAs="oneCell">
    <xdr:from>
      <xdr:col>13</xdr:col>
      <xdr:colOff>9525</xdr:colOff>
      <xdr:row>97</xdr:row>
      <xdr:rowOff>0</xdr:rowOff>
    </xdr:from>
    <xdr:to>
      <xdr:col>18</xdr:col>
      <xdr:colOff>420525</xdr:colOff>
      <xdr:row>110</xdr:row>
      <xdr:rowOff>155850</xdr:rowOff>
    </xdr:to>
    <xdr:pic>
      <xdr:nvPicPr>
        <xdr:cNvPr id="26" name="圖片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8924925" y="20326350"/>
          <a:ext cx="3840000" cy="2880000"/>
        </a:xfrm>
        <a:prstGeom prst="rect">
          <a:avLst/>
        </a:prstGeom>
      </xdr:spPr>
    </xdr:pic>
    <xdr:clientData/>
  </xdr:twoCellAnchor>
  <xdr:twoCellAnchor editAs="oneCell">
    <xdr:from>
      <xdr:col>7</xdr:col>
      <xdr:colOff>0</xdr:colOff>
      <xdr:row>97</xdr:row>
      <xdr:rowOff>9525</xdr:rowOff>
    </xdr:from>
    <xdr:to>
      <xdr:col>12</xdr:col>
      <xdr:colOff>411000</xdr:colOff>
      <xdr:row>110</xdr:row>
      <xdr:rowOff>165375</xdr:rowOff>
    </xdr:to>
    <xdr:pic>
      <xdr:nvPicPr>
        <xdr:cNvPr id="27" name="圖片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800600" y="20335875"/>
          <a:ext cx="3840000" cy="288000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73"/>
  <sheetViews>
    <sheetView tabSelected="1" zoomScale="85" zoomScaleNormal="70" workbookViewId="0">
      <pane xSplit="3" ySplit="7" topLeftCell="BA44" activePane="bottomRight" state="frozen"/>
      <selection pane="topRight" activeCell="D1" sqref="D1"/>
      <selection pane="bottomLeft" activeCell="A8" sqref="A8"/>
      <selection pane="bottomRight" activeCell="BP40" sqref="BP40"/>
    </sheetView>
  </sheetViews>
  <sheetFormatPr baseColWidth="10" defaultColWidth="8.83203125" defaultRowHeight="19"/>
  <cols>
    <col min="1" max="1" width="15.1640625" style="10" customWidth="1"/>
    <col min="3" max="3" width="33.83203125" customWidth="1"/>
    <col min="4" max="9" width="9" style="36" customWidth="1"/>
    <col min="10" max="10" width="9" style="40" customWidth="1"/>
    <col min="11" max="11" width="9" style="10" customWidth="1"/>
    <col min="12" max="12" width="13.1640625" style="48" customWidth="1"/>
    <col min="13" max="13" width="9" style="49" customWidth="1"/>
    <col min="14" max="14" width="9" customWidth="1"/>
    <col min="15" max="15" width="11.5" customWidth="1"/>
    <col min="16" max="17" width="9" customWidth="1"/>
    <col min="18" max="18" width="10.6640625" customWidth="1"/>
    <col min="19" max="37" width="9" customWidth="1"/>
  </cols>
  <sheetData>
    <row r="1" spans="1:67">
      <c r="A1" s="22"/>
      <c r="B1" s="1"/>
      <c r="C1" s="25" t="s">
        <v>45</v>
      </c>
      <c r="D1" s="26"/>
      <c r="E1" s="26"/>
      <c r="F1" s="26"/>
      <c r="G1" s="26"/>
      <c r="H1" s="26"/>
      <c r="I1" s="26"/>
      <c r="J1" s="26"/>
    </row>
    <row r="2" spans="1:67">
      <c r="A2" s="22"/>
      <c r="B2" s="3" t="s">
        <v>0</v>
      </c>
      <c r="C2" s="4" t="s">
        <v>32</v>
      </c>
      <c r="D2" s="27"/>
      <c r="E2" s="26"/>
      <c r="F2" s="26"/>
      <c r="G2" s="26"/>
      <c r="H2" s="26"/>
      <c r="I2" s="26"/>
      <c r="J2" s="26"/>
    </row>
    <row r="3" spans="1:67">
      <c r="A3" s="22"/>
      <c r="B3" s="3"/>
      <c r="C3" s="5"/>
      <c r="D3" s="27"/>
      <c r="E3" s="26"/>
      <c r="F3" s="26"/>
      <c r="G3" s="26"/>
      <c r="H3" s="26"/>
      <c r="I3" s="26"/>
      <c r="J3" s="26"/>
    </row>
    <row r="4" spans="1:67">
      <c r="A4" s="23"/>
      <c r="B4" s="138" t="s">
        <v>1</v>
      </c>
      <c r="C4" s="138"/>
      <c r="D4" s="28"/>
      <c r="E4" s="29"/>
      <c r="F4" s="29"/>
      <c r="G4" s="29"/>
      <c r="H4" s="29"/>
      <c r="I4" s="29"/>
      <c r="J4" s="29"/>
    </row>
    <row r="5" spans="1:67" ht="18" customHeight="1">
      <c r="A5" s="23"/>
      <c r="B5" s="139" t="s">
        <v>2</v>
      </c>
      <c r="C5" s="139" t="s">
        <v>3</v>
      </c>
      <c r="D5" s="127" t="s">
        <v>4</v>
      </c>
      <c r="E5" s="128"/>
      <c r="F5" s="128"/>
      <c r="G5" s="128"/>
      <c r="H5" s="128"/>
      <c r="I5" s="128"/>
      <c r="J5" s="129"/>
      <c r="K5" s="130" t="s">
        <v>54</v>
      </c>
      <c r="L5" s="130"/>
      <c r="M5" s="130"/>
      <c r="N5" s="130" t="s">
        <v>53</v>
      </c>
      <c r="O5" s="130"/>
      <c r="P5" s="130"/>
      <c r="Q5" s="130" t="s">
        <v>96</v>
      </c>
      <c r="R5" s="130"/>
      <c r="S5" s="130"/>
      <c r="T5" s="130" t="s">
        <v>100</v>
      </c>
      <c r="U5" s="130"/>
      <c r="V5" s="130"/>
      <c r="W5" s="130" t="s">
        <v>101</v>
      </c>
      <c r="X5" s="130"/>
      <c r="Y5" s="130"/>
      <c r="Z5" s="130" t="s">
        <v>103</v>
      </c>
      <c r="AA5" s="130"/>
      <c r="AB5" s="130"/>
      <c r="AC5" s="123" t="s">
        <v>106</v>
      </c>
      <c r="AD5" s="123"/>
      <c r="AE5" s="123"/>
      <c r="AF5" s="123" t="s">
        <v>107</v>
      </c>
      <c r="AG5" s="123"/>
      <c r="AH5" s="123"/>
      <c r="AI5" s="123" t="s">
        <v>110</v>
      </c>
      <c r="AJ5" s="123"/>
      <c r="AK5" s="123"/>
      <c r="AL5" s="123" t="s">
        <v>112</v>
      </c>
      <c r="AM5" s="123"/>
      <c r="AN5" s="123"/>
      <c r="AO5" s="123" t="s">
        <v>118</v>
      </c>
      <c r="AP5" s="123"/>
      <c r="AQ5" s="123"/>
      <c r="AR5" s="123" t="s">
        <v>119</v>
      </c>
      <c r="AS5" s="123"/>
      <c r="AT5" s="123"/>
      <c r="AU5" s="123" t="s">
        <v>122</v>
      </c>
      <c r="AV5" s="123"/>
      <c r="AW5" s="123"/>
      <c r="AX5" s="123" t="s">
        <v>123</v>
      </c>
      <c r="AY5" s="123"/>
      <c r="AZ5" s="123"/>
      <c r="BA5" s="123" t="s">
        <v>124</v>
      </c>
      <c r="BB5" s="123"/>
      <c r="BC5" s="123"/>
      <c r="BD5" s="123" t="s">
        <v>135</v>
      </c>
      <c r="BE5" s="123"/>
      <c r="BF5" s="123"/>
      <c r="BG5" s="118" t="s">
        <v>136</v>
      </c>
      <c r="BH5" s="118"/>
      <c r="BI5" s="118"/>
      <c r="BJ5" s="118" t="s">
        <v>138</v>
      </c>
      <c r="BK5" s="118"/>
      <c r="BL5" s="118"/>
      <c r="BM5" s="118" t="s">
        <v>169</v>
      </c>
      <c r="BN5" s="118"/>
      <c r="BO5" s="118"/>
    </row>
    <row r="6" spans="1:67" ht="18" customHeight="1">
      <c r="A6" s="23"/>
      <c r="B6" s="139"/>
      <c r="C6" s="139"/>
      <c r="D6" s="141" t="s">
        <v>5</v>
      </c>
      <c r="E6" s="141" t="s">
        <v>46</v>
      </c>
      <c r="F6" s="141" t="s">
        <v>47</v>
      </c>
      <c r="G6" s="141" t="s">
        <v>48</v>
      </c>
      <c r="H6" s="141" t="s">
        <v>49</v>
      </c>
      <c r="I6" s="141" t="s">
        <v>50</v>
      </c>
      <c r="J6" s="125" t="s">
        <v>43</v>
      </c>
      <c r="K6" s="130"/>
      <c r="L6" s="130"/>
      <c r="M6" s="130"/>
      <c r="N6" s="130"/>
      <c r="O6" s="130"/>
      <c r="P6" s="130"/>
      <c r="Q6" s="130"/>
      <c r="R6" s="130"/>
      <c r="S6" s="130"/>
      <c r="T6" s="130"/>
      <c r="U6" s="130"/>
      <c r="V6" s="130"/>
      <c r="W6" s="130"/>
      <c r="X6" s="130"/>
      <c r="Y6" s="130"/>
      <c r="Z6" s="130"/>
      <c r="AA6" s="130"/>
      <c r="AB6" s="130"/>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18"/>
      <c r="BH6" s="118"/>
      <c r="BI6" s="118"/>
      <c r="BJ6" s="118"/>
      <c r="BK6" s="118"/>
      <c r="BL6" s="118"/>
      <c r="BM6" s="118"/>
      <c r="BN6" s="118"/>
      <c r="BO6" s="118"/>
    </row>
    <row r="7" spans="1:67" ht="57">
      <c r="A7" s="23"/>
      <c r="B7" s="139"/>
      <c r="C7" s="139"/>
      <c r="D7" s="142"/>
      <c r="E7" s="142"/>
      <c r="F7" s="142"/>
      <c r="G7" s="142"/>
      <c r="H7" s="142"/>
      <c r="I7" s="142"/>
      <c r="J7" s="126"/>
      <c r="K7" s="11" t="s">
        <v>51</v>
      </c>
      <c r="L7" s="41" t="s">
        <v>52</v>
      </c>
      <c r="M7" s="42" t="s">
        <v>41</v>
      </c>
      <c r="N7" s="7" t="s">
        <v>51</v>
      </c>
      <c r="O7" s="41" t="s">
        <v>52</v>
      </c>
      <c r="P7" s="46" t="s">
        <v>41</v>
      </c>
      <c r="Q7" s="7" t="s">
        <v>51</v>
      </c>
      <c r="R7" s="41" t="s">
        <v>52</v>
      </c>
      <c r="S7" s="46" t="s">
        <v>41</v>
      </c>
      <c r="T7" s="7" t="s">
        <v>51</v>
      </c>
      <c r="U7" s="41" t="s">
        <v>52</v>
      </c>
      <c r="V7" s="46" t="s">
        <v>41</v>
      </c>
      <c r="W7" s="7" t="s">
        <v>51</v>
      </c>
      <c r="X7" s="41" t="s">
        <v>52</v>
      </c>
      <c r="Y7" s="46" t="s">
        <v>41</v>
      </c>
      <c r="Z7" s="7" t="s">
        <v>51</v>
      </c>
      <c r="AA7" s="41" t="s">
        <v>52</v>
      </c>
      <c r="AB7" s="46" t="s">
        <v>41</v>
      </c>
      <c r="AC7" s="63" t="s">
        <v>51</v>
      </c>
      <c r="AD7" s="64" t="s">
        <v>52</v>
      </c>
      <c r="AE7" s="65" t="s">
        <v>41</v>
      </c>
      <c r="AF7" s="63" t="s">
        <v>51</v>
      </c>
      <c r="AG7" s="64" t="s">
        <v>52</v>
      </c>
      <c r="AH7" s="65" t="s">
        <v>41</v>
      </c>
      <c r="AI7" s="63" t="s">
        <v>51</v>
      </c>
      <c r="AJ7" s="64" t="s">
        <v>52</v>
      </c>
      <c r="AK7" s="65" t="s">
        <v>41</v>
      </c>
      <c r="AL7" s="63" t="s">
        <v>51</v>
      </c>
      <c r="AM7" s="64" t="s">
        <v>52</v>
      </c>
      <c r="AN7" s="65" t="s">
        <v>41</v>
      </c>
      <c r="AO7" s="63" t="s">
        <v>51</v>
      </c>
      <c r="AP7" s="64" t="s">
        <v>52</v>
      </c>
      <c r="AQ7" s="65" t="s">
        <v>41</v>
      </c>
      <c r="AR7" s="63" t="s">
        <v>51</v>
      </c>
      <c r="AS7" s="64" t="s">
        <v>52</v>
      </c>
      <c r="AT7" s="65" t="s">
        <v>41</v>
      </c>
      <c r="AU7" s="63" t="s">
        <v>51</v>
      </c>
      <c r="AV7" s="64" t="s">
        <v>52</v>
      </c>
      <c r="AW7" s="65" t="s">
        <v>41</v>
      </c>
      <c r="AX7" s="63" t="s">
        <v>51</v>
      </c>
      <c r="AY7" s="64" t="s">
        <v>52</v>
      </c>
      <c r="AZ7" s="65" t="s">
        <v>41</v>
      </c>
      <c r="BA7" s="63" t="s">
        <v>51</v>
      </c>
      <c r="BB7" s="64" t="s">
        <v>52</v>
      </c>
      <c r="BC7" s="65" t="s">
        <v>41</v>
      </c>
      <c r="BD7" s="63" t="s">
        <v>51</v>
      </c>
      <c r="BE7" s="64" t="s">
        <v>52</v>
      </c>
      <c r="BF7" s="65" t="s">
        <v>41</v>
      </c>
      <c r="BG7" s="90" t="s">
        <v>51</v>
      </c>
      <c r="BH7" s="91" t="s">
        <v>52</v>
      </c>
      <c r="BI7" s="92" t="s">
        <v>41</v>
      </c>
      <c r="BJ7" s="90" t="s">
        <v>51</v>
      </c>
      <c r="BK7" s="91" t="s">
        <v>52</v>
      </c>
      <c r="BL7" s="92" t="s">
        <v>41</v>
      </c>
      <c r="BM7" s="90" t="s">
        <v>158</v>
      </c>
      <c r="BN7" s="91" t="s">
        <v>52</v>
      </c>
      <c r="BO7" s="92" t="s">
        <v>41</v>
      </c>
    </row>
    <row r="8" spans="1:67" ht="18">
      <c r="A8" s="140" t="s">
        <v>6</v>
      </c>
      <c r="B8" s="6" t="s">
        <v>7</v>
      </c>
      <c r="C8" s="6" t="s">
        <v>8</v>
      </c>
      <c r="D8" s="30">
        <v>2.6</v>
      </c>
      <c r="E8" s="8">
        <v>3.6999999999999998E-2</v>
      </c>
      <c r="F8" s="8">
        <v>0.09</v>
      </c>
      <c r="G8" s="8">
        <v>70</v>
      </c>
      <c r="H8" s="8"/>
      <c r="I8" s="8">
        <v>100</v>
      </c>
      <c r="J8" s="39"/>
      <c r="K8" s="8">
        <v>76.2</v>
      </c>
      <c r="L8" s="17">
        <f>K8+$E8*$D8</f>
        <v>76.296199999999999</v>
      </c>
      <c r="M8" s="43" t="s">
        <v>108</v>
      </c>
      <c r="N8" s="8">
        <v>85.199999999999989</v>
      </c>
      <c r="O8" s="17">
        <f>N8+$E8*$D8</f>
        <v>85.296199999999985</v>
      </c>
      <c r="P8" s="43" t="s">
        <v>108</v>
      </c>
      <c r="Q8" s="21">
        <v>107</v>
      </c>
      <c r="R8" s="20">
        <f>Q8+$E8*$D8</f>
        <v>107.0962</v>
      </c>
      <c r="S8" s="47" t="s">
        <v>109</v>
      </c>
      <c r="T8" s="21">
        <v>108.69999999999999</v>
      </c>
      <c r="U8" s="20">
        <f>T8+$E8*$D8</f>
        <v>108.79619999999998</v>
      </c>
      <c r="V8" s="47" t="s">
        <v>109</v>
      </c>
      <c r="W8" s="8">
        <v>97.899999999999991</v>
      </c>
      <c r="X8" s="17">
        <f>W8+$E8*$D8</f>
        <v>97.996199999999988</v>
      </c>
      <c r="Y8" s="43" t="s">
        <v>108</v>
      </c>
      <c r="Z8" s="8">
        <v>73</v>
      </c>
      <c r="AA8" s="17">
        <f>Z8+$E8*$D8</f>
        <v>73.096199999999996</v>
      </c>
      <c r="AB8" s="43" t="s">
        <v>108</v>
      </c>
      <c r="AC8" s="66">
        <v>77.399999999999991</v>
      </c>
      <c r="AD8" s="67">
        <f>AC8+$E8*$D8</f>
        <v>77.496199999999988</v>
      </c>
      <c r="AE8" s="68" t="s">
        <v>108</v>
      </c>
      <c r="AF8" s="69">
        <v>103</v>
      </c>
      <c r="AG8" s="70">
        <f>AF8+$E8*$D8</f>
        <v>103.0962</v>
      </c>
      <c r="AH8" s="71" t="s">
        <v>109</v>
      </c>
      <c r="AI8" s="66">
        <f>AJ8-($F8*$D8)</f>
        <v>96.766000000000005</v>
      </c>
      <c r="AJ8" s="67">
        <v>97</v>
      </c>
      <c r="AK8" s="68" t="s">
        <v>42</v>
      </c>
      <c r="AL8" s="69">
        <f>AM8-($F8*$D8)</f>
        <v>102.76600000000001</v>
      </c>
      <c r="AM8" s="70">
        <v>103</v>
      </c>
      <c r="AN8" s="71" t="s">
        <v>44</v>
      </c>
      <c r="AO8" s="69">
        <f>AP8-($F8*$D8)</f>
        <v>99.766000000000005</v>
      </c>
      <c r="AP8" s="70">
        <v>100</v>
      </c>
      <c r="AQ8" s="71" t="s">
        <v>44</v>
      </c>
      <c r="AR8" s="66">
        <f>AS8-($F8*$D8)</f>
        <v>91.766000000000005</v>
      </c>
      <c r="AS8" s="67">
        <v>92</v>
      </c>
      <c r="AT8" s="68" t="s">
        <v>42</v>
      </c>
      <c r="AU8" s="66">
        <f>AV8-($F8*$D8)</f>
        <v>64.766000000000005</v>
      </c>
      <c r="AV8" s="67">
        <v>65</v>
      </c>
      <c r="AW8" s="68" t="s">
        <v>42</v>
      </c>
      <c r="AX8" s="66">
        <f>AY8-($F8*$D8)</f>
        <v>66.766000000000005</v>
      </c>
      <c r="AY8" s="67">
        <v>67</v>
      </c>
      <c r="AZ8" s="68" t="s">
        <v>42</v>
      </c>
      <c r="BA8" s="66">
        <f>BB8-($F8*$D8)</f>
        <v>91.766000000000005</v>
      </c>
      <c r="BB8" s="67">
        <v>92</v>
      </c>
      <c r="BC8" s="68" t="s">
        <v>42</v>
      </c>
      <c r="BD8" s="66">
        <f>BE8-($F8*$D8)</f>
        <v>90.766000000000005</v>
      </c>
      <c r="BE8" s="67">
        <v>91</v>
      </c>
      <c r="BF8" s="68" t="s">
        <v>42</v>
      </c>
      <c r="BG8" s="93">
        <f>BH8-($F8*$D8)</f>
        <v>70.766000000000005</v>
      </c>
      <c r="BH8" s="94">
        <v>71</v>
      </c>
      <c r="BI8" s="95" t="s">
        <v>42</v>
      </c>
      <c r="BJ8" s="93">
        <f>BK8-($F8*$D8)</f>
        <v>93.766000000000005</v>
      </c>
      <c r="BK8" s="94">
        <v>94</v>
      </c>
      <c r="BL8" s="95" t="s">
        <v>42</v>
      </c>
      <c r="BM8" s="93">
        <v>68.766000000000005</v>
      </c>
      <c r="BN8" s="94">
        <v>69</v>
      </c>
      <c r="BO8" s="95" t="s">
        <v>42</v>
      </c>
    </row>
    <row r="9" spans="1:67" ht="18">
      <c r="A9" s="140"/>
      <c r="B9" s="6" t="s">
        <v>9</v>
      </c>
      <c r="C9" s="6" t="s">
        <v>10</v>
      </c>
      <c r="D9" s="30">
        <v>0.25600000000000001</v>
      </c>
      <c r="E9" s="8">
        <v>0.4</v>
      </c>
      <c r="F9" s="8">
        <v>0.3</v>
      </c>
      <c r="G9" s="8">
        <v>85</v>
      </c>
      <c r="H9" s="8">
        <v>92.6</v>
      </c>
      <c r="I9" s="8"/>
      <c r="J9" s="39"/>
      <c r="K9" s="8">
        <v>65.399999999999991</v>
      </c>
      <c r="L9" s="17">
        <f>K9+$E9*$D9</f>
        <v>65.502399999999994</v>
      </c>
      <c r="M9" s="43" t="s">
        <v>42</v>
      </c>
      <c r="N9" s="8">
        <v>83.8</v>
      </c>
      <c r="O9" s="17">
        <f>N9+$E9*$D9</f>
        <v>83.9024</v>
      </c>
      <c r="P9" s="43" t="s">
        <v>42</v>
      </c>
      <c r="Q9" s="8">
        <v>90.899999999999991</v>
      </c>
      <c r="R9" s="17">
        <f>Q9+$E9*$D9</f>
        <v>91.002399999999994</v>
      </c>
      <c r="S9" s="43" t="s">
        <v>91</v>
      </c>
      <c r="T9" s="8">
        <v>90.399999999999991</v>
      </c>
      <c r="U9" s="17">
        <f>T9+$E9*$D9</f>
        <v>90.502399999999994</v>
      </c>
      <c r="V9" s="43" t="s">
        <v>91</v>
      </c>
      <c r="W9" s="8">
        <v>91.899999999999991</v>
      </c>
      <c r="X9" s="17">
        <f>W9+$E9*$D9</f>
        <v>92.002399999999994</v>
      </c>
      <c r="Y9" s="43" t="s">
        <v>91</v>
      </c>
      <c r="Z9" s="8">
        <v>67.699999999999989</v>
      </c>
      <c r="AA9" s="17">
        <f>Z9+$E9*$D9</f>
        <v>67.802399999999992</v>
      </c>
      <c r="AB9" s="43" t="s">
        <v>42</v>
      </c>
      <c r="AC9" s="66">
        <v>62.800000000000004</v>
      </c>
      <c r="AD9" s="67">
        <f>AC9+$E9*$D9</f>
        <v>62.902400000000007</v>
      </c>
      <c r="AE9" s="68" t="s">
        <v>42</v>
      </c>
      <c r="AF9" s="66">
        <v>86.899999999999991</v>
      </c>
      <c r="AG9" s="67">
        <f>AF9+$E9*$D9</f>
        <v>87.002399999999994</v>
      </c>
      <c r="AH9" s="68" t="s">
        <v>42</v>
      </c>
      <c r="AI9" s="66">
        <v>87.8</v>
      </c>
      <c r="AJ9" s="67">
        <f>AI9+$E9*$D9</f>
        <v>87.9024</v>
      </c>
      <c r="AK9" s="68" t="s">
        <v>42</v>
      </c>
      <c r="AL9" s="66">
        <v>92.399999999999991</v>
      </c>
      <c r="AM9" s="67">
        <f>AL9+$E9*$D9</f>
        <v>92.502399999999994</v>
      </c>
      <c r="AN9" s="68" t="s">
        <v>42</v>
      </c>
      <c r="AO9" s="66">
        <v>89</v>
      </c>
      <c r="AP9" s="67">
        <f>AO9+$E9*$D9</f>
        <v>89.102400000000003</v>
      </c>
      <c r="AQ9" s="68" t="s">
        <v>42</v>
      </c>
      <c r="AR9" s="66">
        <v>83.5</v>
      </c>
      <c r="AS9" s="67">
        <f>AR9+$E9*$D9</f>
        <v>83.602400000000003</v>
      </c>
      <c r="AT9" s="68" t="s">
        <v>42</v>
      </c>
      <c r="AU9" s="66">
        <v>57</v>
      </c>
      <c r="AV9" s="67">
        <f>AU9+$E9*$D9</f>
        <v>57.102400000000003</v>
      </c>
      <c r="AW9" s="68" t="s">
        <v>42</v>
      </c>
      <c r="AX9" s="66">
        <v>59.4</v>
      </c>
      <c r="AY9" s="67">
        <f>AX9+$E9*$D9</f>
        <v>59.502400000000002</v>
      </c>
      <c r="AZ9" s="68" t="s">
        <v>42</v>
      </c>
      <c r="BA9" s="66">
        <v>83.6</v>
      </c>
      <c r="BB9" s="67">
        <f>BA9+$E9*$D9</f>
        <v>83.702399999999997</v>
      </c>
      <c r="BC9" s="68" t="s">
        <v>42</v>
      </c>
      <c r="BD9" s="66">
        <v>82.699999999999989</v>
      </c>
      <c r="BE9" s="67">
        <f>BD9+$E9*$D9</f>
        <v>82.802399999999992</v>
      </c>
      <c r="BF9" s="68" t="s">
        <v>42</v>
      </c>
      <c r="BG9" s="93">
        <v>64.2</v>
      </c>
      <c r="BH9" s="94">
        <f>BG9+$E9*$D9</f>
        <v>64.302400000000006</v>
      </c>
      <c r="BI9" s="95" t="s">
        <v>42</v>
      </c>
      <c r="BJ9" s="93">
        <v>87.8</v>
      </c>
      <c r="BK9" s="94">
        <f>BJ9+$E9*$D9</f>
        <v>87.9024</v>
      </c>
      <c r="BL9" s="95" t="s">
        <v>42</v>
      </c>
      <c r="BM9" s="93">
        <v>63.4</v>
      </c>
      <c r="BN9" s="94">
        <v>63.5</v>
      </c>
      <c r="BO9" s="95" t="s">
        <v>42</v>
      </c>
    </row>
    <row r="10" spans="1:67" ht="18">
      <c r="A10" s="140"/>
      <c r="B10" s="6" t="s">
        <v>57</v>
      </c>
      <c r="C10" s="6" t="s">
        <v>11</v>
      </c>
      <c r="D10" s="31">
        <f>(3.3*0.0132)/0.9-(3.3*0.0132)</f>
        <v>4.8399999999999971E-3</v>
      </c>
      <c r="E10" s="61"/>
      <c r="F10" s="61"/>
      <c r="G10" s="8">
        <v>70</v>
      </c>
      <c r="H10" s="8"/>
      <c r="I10" s="8">
        <v>125</v>
      </c>
      <c r="J10" s="39">
        <f t="shared" ref="J10:J41" si="0">I10*90%</f>
        <v>112.5</v>
      </c>
      <c r="K10" s="8">
        <v>49.7</v>
      </c>
      <c r="L10" s="17"/>
      <c r="M10" s="43" t="s">
        <v>89</v>
      </c>
      <c r="N10" s="8">
        <v>69.099999999999994</v>
      </c>
      <c r="O10" s="17"/>
      <c r="P10" s="43" t="s">
        <v>91</v>
      </c>
      <c r="Q10" s="8">
        <v>71.8</v>
      </c>
      <c r="R10" s="17"/>
      <c r="S10" s="43" t="s">
        <v>91</v>
      </c>
      <c r="T10" s="8">
        <v>71.3</v>
      </c>
      <c r="U10" s="17"/>
      <c r="V10" s="43" t="s">
        <v>91</v>
      </c>
      <c r="W10" s="8">
        <v>72.5</v>
      </c>
      <c r="X10" s="17"/>
      <c r="Y10" s="43" t="s">
        <v>91</v>
      </c>
      <c r="Z10" s="8">
        <v>47.6</v>
      </c>
      <c r="AA10" s="17"/>
      <c r="AB10" s="43" t="s">
        <v>42</v>
      </c>
      <c r="AC10" s="66">
        <v>50.800000000000004</v>
      </c>
      <c r="AD10" s="67"/>
      <c r="AE10" s="68" t="s">
        <v>42</v>
      </c>
      <c r="AF10" s="66">
        <v>74.599999999999994</v>
      </c>
      <c r="AG10" s="67"/>
      <c r="AH10" s="68" t="s">
        <v>42</v>
      </c>
      <c r="AI10" s="66">
        <v>74.8</v>
      </c>
      <c r="AJ10" s="67"/>
      <c r="AK10" s="68" t="s">
        <v>42</v>
      </c>
      <c r="AL10" s="66">
        <v>70.8</v>
      </c>
      <c r="AM10" s="67"/>
      <c r="AN10" s="68" t="s">
        <v>42</v>
      </c>
      <c r="AO10" s="66">
        <v>69.8</v>
      </c>
      <c r="AP10" s="67"/>
      <c r="AQ10" s="68" t="s">
        <v>42</v>
      </c>
      <c r="AR10" s="66">
        <v>72.899999999999991</v>
      </c>
      <c r="AS10" s="67"/>
      <c r="AT10" s="68" t="s">
        <v>42</v>
      </c>
      <c r="AU10" s="66">
        <v>46.9</v>
      </c>
      <c r="AV10" s="67"/>
      <c r="AW10" s="68" t="s">
        <v>42</v>
      </c>
      <c r="AX10" s="66">
        <v>48.5</v>
      </c>
      <c r="AY10" s="67"/>
      <c r="AZ10" s="68" t="s">
        <v>42</v>
      </c>
      <c r="BA10" s="66">
        <v>72.599999999999994</v>
      </c>
      <c r="BB10" s="67"/>
      <c r="BC10" s="68" t="s">
        <v>42</v>
      </c>
      <c r="BD10" s="66">
        <v>72.699999999999989</v>
      </c>
      <c r="BE10" s="67"/>
      <c r="BF10" s="68" t="s">
        <v>42</v>
      </c>
      <c r="BG10" s="93">
        <v>59</v>
      </c>
      <c r="BH10" s="94"/>
      <c r="BI10" s="95" t="s">
        <v>42</v>
      </c>
      <c r="BJ10" s="93">
        <v>82.2</v>
      </c>
      <c r="BK10" s="94"/>
      <c r="BL10" s="95" t="s">
        <v>42</v>
      </c>
      <c r="BM10" s="93">
        <v>59.2</v>
      </c>
      <c r="BN10" s="94"/>
      <c r="BO10" s="95" t="s">
        <v>42</v>
      </c>
    </row>
    <row r="11" spans="1:67" ht="18">
      <c r="A11" s="140"/>
      <c r="B11" s="6" t="s">
        <v>58</v>
      </c>
      <c r="C11" s="6" t="s">
        <v>12</v>
      </c>
      <c r="D11" s="30">
        <v>1E-4</v>
      </c>
      <c r="E11" s="61"/>
      <c r="F11" s="61"/>
      <c r="G11" s="8"/>
      <c r="H11" s="8">
        <v>105</v>
      </c>
      <c r="I11" s="8"/>
      <c r="J11" s="39"/>
      <c r="K11" s="8">
        <v>46.2</v>
      </c>
      <c r="L11" s="17"/>
      <c r="M11" s="43" t="s">
        <v>89</v>
      </c>
      <c r="N11" s="8">
        <v>65.8</v>
      </c>
      <c r="O11" s="17"/>
      <c r="P11" s="43" t="s">
        <v>92</v>
      </c>
      <c r="Q11" s="8">
        <v>69</v>
      </c>
      <c r="R11" s="17"/>
      <c r="S11" s="43" t="s">
        <v>92</v>
      </c>
      <c r="T11" s="8">
        <v>68.699999999999989</v>
      </c>
      <c r="U11" s="17"/>
      <c r="V11" s="43" t="s">
        <v>92</v>
      </c>
      <c r="W11" s="8">
        <v>69.699999999999989</v>
      </c>
      <c r="X11" s="17"/>
      <c r="Y11" s="43" t="s">
        <v>92</v>
      </c>
      <c r="Z11" s="8">
        <v>44.800000000000004</v>
      </c>
      <c r="AA11" s="17"/>
      <c r="AB11" s="43" t="s">
        <v>92</v>
      </c>
      <c r="AC11" s="66">
        <v>47.9</v>
      </c>
      <c r="AD11" s="67"/>
      <c r="AE11" s="68" t="s">
        <v>90</v>
      </c>
      <c r="AF11" s="66">
        <v>71.699999999999989</v>
      </c>
      <c r="AG11" s="67"/>
      <c r="AH11" s="68" t="s">
        <v>90</v>
      </c>
      <c r="AI11" s="66">
        <v>72</v>
      </c>
      <c r="AJ11" s="67"/>
      <c r="AK11" s="68" t="s">
        <v>90</v>
      </c>
      <c r="AL11" s="66">
        <v>68.099999999999994</v>
      </c>
      <c r="AM11" s="67"/>
      <c r="AN11" s="68" t="s">
        <v>90</v>
      </c>
      <c r="AO11" s="66">
        <v>66.899999999999991</v>
      </c>
      <c r="AP11" s="67"/>
      <c r="AQ11" s="68" t="s">
        <v>42</v>
      </c>
      <c r="AR11" s="66">
        <v>70.199999999999989</v>
      </c>
      <c r="AS11" s="67"/>
      <c r="AT11" s="68" t="s">
        <v>42</v>
      </c>
      <c r="AU11" s="66">
        <v>44.2</v>
      </c>
      <c r="AV11" s="67"/>
      <c r="AW11" s="68" t="s">
        <v>42</v>
      </c>
      <c r="AX11" s="66">
        <v>45.800000000000004</v>
      </c>
      <c r="AY11" s="67"/>
      <c r="AZ11" s="68" t="s">
        <v>42</v>
      </c>
      <c r="BA11" s="66">
        <v>69.8</v>
      </c>
      <c r="BB11" s="67"/>
      <c r="BC11" s="68" t="s">
        <v>42</v>
      </c>
      <c r="BD11" s="66">
        <v>70</v>
      </c>
      <c r="BE11" s="67"/>
      <c r="BF11" s="68" t="s">
        <v>42</v>
      </c>
      <c r="BG11" s="93">
        <v>54.9</v>
      </c>
      <c r="BH11" s="94"/>
      <c r="BI11" s="95" t="s">
        <v>42</v>
      </c>
      <c r="BJ11" s="93">
        <v>78.2</v>
      </c>
      <c r="BK11" s="94"/>
      <c r="BL11" s="95" t="s">
        <v>42</v>
      </c>
      <c r="BM11" s="93">
        <v>54.7</v>
      </c>
      <c r="BN11" s="94"/>
      <c r="BO11" s="95" t="s">
        <v>42</v>
      </c>
    </row>
    <row r="12" spans="1:67" ht="18">
      <c r="A12" s="140"/>
      <c r="B12" s="6" t="s">
        <v>59</v>
      </c>
      <c r="C12" s="6" t="s">
        <v>13</v>
      </c>
      <c r="D12" s="31">
        <f>(1.05*1.52)/0.9-(1.05*1.52)</f>
        <v>0.17733333333333334</v>
      </c>
      <c r="E12" s="8"/>
      <c r="F12" s="8">
        <v>5.5</v>
      </c>
      <c r="G12" s="8">
        <v>85</v>
      </c>
      <c r="H12" s="8"/>
      <c r="I12" s="8">
        <v>125</v>
      </c>
      <c r="J12" s="39">
        <f t="shared" si="0"/>
        <v>112.5</v>
      </c>
      <c r="K12" s="8">
        <v>68.199999999999989</v>
      </c>
      <c r="L12" s="17">
        <f>K12+$F12*$D12</f>
        <v>69.175333333333327</v>
      </c>
      <c r="M12" s="43" t="s">
        <v>42</v>
      </c>
      <c r="N12" s="8">
        <v>87.1</v>
      </c>
      <c r="O12" s="17">
        <f>N12+$F12*$D12</f>
        <v>88.075333333333333</v>
      </c>
      <c r="P12" s="43" t="s">
        <v>42</v>
      </c>
      <c r="Q12" s="8">
        <v>94.1</v>
      </c>
      <c r="R12" s="17">
        <f>Q12+$F12*$D12</f>
        <v>95.075333333333333</v>
      </c>
      <c r="S12" s="43" t="s">
        <v>42</v>
      </c>
      <c r="T12" s="8">
        <v>94.199999999999989</v>
      </c>
      <c r="U12" s="17">
        <f>T12+$F12*$D12</f>
        <v>95.175333333333327</v>
      </c>
      <c r="V12" s="43" t="s">
        <v>42</v>
      </c>
      <c r="W12" s="8">
        <v>95.199999999999989</v>
      </c>
      <c r="X12" s="17">
        <f>W12+$F12*$D12</f>
        <v>96.175333333333327</v>
      </c>
      <c r="Y12" s="43" t="s">
        <v>42</v>
      </c>
      <c r="Z12" s="8">
        <v>70.099999999999994</v>
      </c>
      <c r="AA12" s="17">
        <f>Z12+$F12*$D12</f>
        <v>71.075333333333333</v>
      </c>
      <c r="AB12" s="43" t="s">
        <v>42</v>
      </c>
      <c r="AC12" s="66">
        <v>66.399999999999991</v>
      </c>
      <c r="AD12" s="67">
        <f>AC12+$F12*$D12</f>
        <v>67.37533333333333</v>
      </c>
      <c r="AE12" s="68" t="s">
        <v>42</v>
      </c>
      <c r="AF12" s="66">
        <v>90.699999999999989</v>
      </c>
      <c r="AG12" s="67">
        <f>AF12+$F12*$D12</f>
        <v>91.675333333333327</v>
      </c>
      <c r="AH12" s="68" t="s">
        <v>42</v>
      </c>
      <c r="AI12" s="66">
        <v>91.399999999999991</v>
      </c>
      <c r="AJ12" s="67">
        <f>AI12+$F12*$D12</f>
        <v>92.37533333333333</v>
      </c>
      <c r="AK12" s="68" t="s">
        <v>42</v>
      </c>
      <c r="AL12" s="66">
        <v>95</v>
      </c>
      <c r="AM12" s="67">
        <f>AL12+$F12*$D12</f>
        <v>95.975333333333339</v>
      </c>
      <c r="AN12" s="68" t="s">
        <v>42</v>
      </c>
      <c r="AO12" s="66">
        <v>92.8</v>
      </c>
      <c r="AP12" s="67">
        <f>AO12+$F12*$D12</f>
        <v>93.775333333333336</v>
      </c>
      <c r="AQ12" s="68" t="s">
        <v>42</v>
      </c>
      <c r="AR12" s="66">
        <v>87.5</v>
      </c>
      <c r="AS12" s="67">
        <f>AR12+$F12*$D12</f>
        <v>88.475333333333339</v>
      </c>
      <c r="AT12" s="68" t="s">
        <v>42</v>
      </c>
      <c r="AU12" s="66">
        <v>60.4</v>
      </c>
      <c r="AV12" s="67">
        <f>AU12+$F12*$D12</f>
        <v>61.37533333333333</v>
      </c>
      <c r="AW12" s="68" t="s">
        <v>42</v>
      </c>
      <c r="AX12" s="66">
        <v>63</v>
      </c>
      <c r="AY12" s="67">
        <f>AX12+$F12*$D12</f>
        <v>63.975333333333332</v>
      </c>
      <c r="AZ12" s="68" t="s">
        <v>42</v>
      </c>
      <c r="BA12" s="66">
        <v>87.3</v>
      </c>
      <c r="BB12" s="67">
        <f>BA12+$F12*$D12</f>
        <v>88.275333333333336</v>
      </c>
      <c r="BC12" s="68" t="s">
        <v>42</v>
      </c>
      <c r="BD12" s="66">
        <v>86.199999999999989</v>
      </c>
      <c r="BE12" s="67">
        <f>BD12+$F12*$D12</f>
        <v>87.175333333333327</v>
      </c>
      <c r="BF12" s="68" t="s">
        <v>42</v>
      </c>
      <c r="BG12" s="93">
        <v>67.7</v>
      </c>
      <c r="BH12" s="94">
        <f>BG12+$F12*$D12</f>
        <v>68.675333333333342</v>
      </c>
      <c r="BI12" s="95" t="s">
        <v>42</v>
      </c>
      <c r="BJ12" s="93">
        <v>91</v>
      </c>
      <c r="BK12" s="94">
        <f>BJ12+$F12*$D12</f>
        <v>91.975333333333339</v>
      </c>
      <c r="BL12" s="95" t="s">
        <v>42</v>
      </c>
      <c r="BM12" s="93">
        <v>67</v>
      </c>
      <c r="BN12" s="94">
        <v>68</v>
      </c>
      <c r="BO12" s="95" t="s">
        <v>42</v>
      </c>
    </row>
    <row r="13" spans="1:67" ht="18">
      <c r="A13" s="140"/>
      <c r="B13" s="6" t="s">
        <v>60</v>
      </c>
      <c r="C13" s="6" t="s">
        <v>13</v>
      </c>
      <c r="D13" s="31">
        <f>(1.05*2.15)/0.9-(1.05*2.15)</f>
        <v>0.25083333333333346</v>
      </c>
      <c r="E13" s="8"/>
      <c r="F13" s="8">
        <v>5.5</v>
      </c>
      <c r="G13" s="8">
        <v>85</v>
      </c>
      <c r="H13" s="8"/>
      <c r="I13" s="8">
        <v>125</v>
      </c>
      <c r="J13" s="39">
        <f t="shared" si="0"/>
        <v>112.5</v>
      </c>
      <c r="K13" s="8">
        <v>68.3</v>
      </c>
      <c r="L13" s="17">
        <f>K13+$F13*$D13</f>
        <v>69.679583333333326</v>
      </c>
      <c r="M13" s="43" t="s">
        <v>42</v>
      </c>
      <c r="N13" s="8">
        <v>86.6</v>
      </c>
      <c r="O13" s="17">
        <f>N13+$F13*$D13</f>
        <v>87.979583333333323</v>
      </c>
      <c r="P13" s="43" t="s">
        <v>42</v>
      </c>
      <c r="Q13" s="8">
        <v>93.8</v>
      </c>
      <c r="R13" s="17">
        <f>Q13+$F13*$D13</f>
        <v>95.179583333333326</v>
      </c>
      <c r="S13" s="43" t="s">
        <v>42</v>
      </c>
      <c r="T13" s="8">
        <v>94.8</v>
      </c>
      <c r="U13" s="17">
        <f>T13+$F13*$D13</f>
        <v>96.179583333333326</v>
      </c>
      <c r="V13" s="43" t="s">
        <v>42</v>
      </c>
      <c r="W13" s="8">
        <v>93.5</v>
      </c>
      <c r="X13" s="17">
        <f>W13+$F13*$D13</f>
        <v>94.879583333333329</v>
      </c>
      <c r="Y13" s="43" t="s">
        <v>42</v>
      </c>
      <c r="Z13" s="8">
        <v>68.3</v>
      </c>
      <c r="AA13" s="17">
        <f>Z13+$F13*$D13</f>
        <v>69.679583333333326</v>
      </c>
      <c r="AB13" s="43" t="s">
        <v>42</v>
      </c>
      <c r="AC13" s="66">
        <v>65</v>
      </c>
      <c r="AD13" s="67">
        <f>AC13+$F13*$D13</f>
        <v>66.379583333333329</v>
      </c>
      <c r="AE13" s="68" t="s">
        <v>42</v>
      </c>
      <c r="AF13" s="66">
        <v>89.5</v>
      </c>
      <c r="AG13" s="67">
        <f>AF13+$F13*$D13</f>
        <v>90.879583333333329</v>
      </c>
      <c r="AH13" s="68" t="s">
        <v>42</v>
      </c>
      <c r="AI13" s="66">
        <v>89.699999999999989</v>
      </c>
      <c r="AJ13" s="67">
        <f>AI13+$F13*$D13</f>
        <v>91.079583333333318</v>
      </c>
      <c r="AK13" s="68" t="s">
        <v>42</v>
      </c>
      <c r="AL13" s="66">
        <v>93.399999999999991</v>
      </c>
      <c r="AM13" s="67">
        <f>AL13+$F13*$D13</f>
        <v>94.779583333333321</v>
      </c>
      <c r="AN13" s="68" t="s">
        <v>42</v>
      </c>
      <c r="AO13" s="66">
        <v>91.399999999999991</v>
      </c>
      <c r="AP13" s="67">
        <f>AO13+$F13*$D13</f>
        <v>92.779583333333321</v>
      </c>
      <c r="AQ13" s="68" t="s">
        <v>42</v>
      </c>
      <c r="AR13" s="66">
        <v>86.899999999999991</v>
      </c>
      <c r="AS13" s="67">
        <f>AR13+$F13*$D13</f>
        <v>88.279583333333321</v>
      </c>
      <c r="AT13" s="68" t="s">
        <v>42</v>
      </c>
      <c r="AU13" s="66">
        <v>59.7</v>
      </c>
      <c r="AV13" s="67">
        <f>AU13+$F13*$D13</f>
        <v>61.079583333333339</v>
      </c>
      <c r="AW13" s="68" t="s">
        <v>42</v>
      </c>
      <c r="AX13" s="66">
        <v>62</v>
      </c>
      <c r="AY13" s="67">
        <f>AX13+$F13*$D13</f>
        <v>63.379583333333336</v>
      </c>
      <c r="AZ13" s="68" t="s">
        <v>42</v>
      </c>
      <c r="BA13" s="66">
        <v>86.5</v>
      </c>
      <c r="BB13" s="67">
        <f>BA13+$F13*$D13</f>
        <v>87.879583333333329</v>
      </c>
      <c r="BC13" s="68" t="s">
        <v>42</v>
      </c>
      <c r="BD13" s="66">
        <v>85.6</v>
      </c>
      <c r="BE13" s="67">
        <f>BD13+$F13*$D13</f>
        <v>86.979583333333323</v>
      </c>
      <c r="BF13" s="68" t="s">
        <v>42</v>
      </c>
      <c r="BG13" s="93">
        <v>66.900000000000006</v>
      </c>
      <c r="BH13" s="94">
        <f>BG13+$F13*$D13</f>
        <v>68.279583333333335</v>
      </c>
      <c r="BI13" s="95" t="s">
        <v>42</v>
      </c>
      <c r="BJ13" s="93">
        <v>90.9</v>
      </c>
      <c r="BK13" s="94">
        <f>BJ13+$F13*$D13</f>
        <v>92.279583333333335</v>
      </c>
      <c r="BL13" s="95" t="s">
        <v>42</v>
      </c>
      <c r="BM13" s="93">
        <v>66.400000000000006</v>
      </c>
      <c r="BN13" s="94">
        <v>67.8</v>
      </c>
      <c r="BO13" s="95" t="s">
        <v>42</v>
      </c>
    </row>
    <row r="14" spans="1:67" ht="18">
      <c r="A14" s="140"/>
      <c r="B14" s="6" t="s">
        <v>61</v>
      </c>
      <c r="C14" s="6" t="s">
        <v>14</v>
      </c>
      <c r="D14" s="31">
        <f>(3.3*0.5)/0.9-(3.3*0.5)</f>
        <v>0.18333333333333335</v>
      </c>
      <c r="E14" s="61"/>
      <c r="F14" s="61"/>
      <c r="G14" s="8">
        <v>70</v>
      </c>
      <c r="H14" s="8"/>
      <c r="I14" s="8">
        <v>125</v>
      </c>
      <c r="J14" s="39">
        <f t="shared" si="0"/>
        <v>112.5</v>
      </c>
      <c r="K14" s="8">
        <v>63.7</v>
      </c>
      <c r="L14" s="17"/>
      <c r="M14" s="43" t="s">
        <v>89</v>
      </c>
      <c r="N14" s="8">
        <v>82.6</v>
      </c>
      <c r="O14" s="17"/>
      <c r="P14" s="43" t="s">
        <v>90</v>
      </c>
      <c r="Q14" s="8">
        <v>88.899999999999991</v>
      </c>
      <c r="R14" s="17"/>
      <c r="S14" s="43" t="s">
        <v>90</v>
      </c>
      <c r="T14" s="8">
        <v>89.199999999999989</v>
      </c>
      <c r="U14" s="17"/>
      <c r="V14" s="43" t="s">
        <v>90</v>
      </c>
      <c r="W14" s="8">
        <v>90.1</v>
      </c>
      <c r="X14" s="17"/>
      <c r="Y14" s="43" t="s">
        <v>90</v>
      </c>
      <c r="Z14" s="8">
        <v>65.399999999999991</v>
      </c>
      <c r="AA14" s="17"/>
      <c r="AB14" s="43" t="s">
        <v>90</v>
      </c>
      <c r="AC14" s="66">
        <v>61.6</v>
      </c>
      <c r="AD14" s="67"/>
      <c r="AE14" s="68" t="s">
        <v>90</v>
      </c>
      <c r="AF14" s="66">
        <v>85.5</v>
      </c>
      <c r="AG14" s="67"/>
      <c r="AH14" s="68" t="s">
        <v>90</v>
      </c>
      <c r="AI14" s="66">
        <v>86.1</v>
      </c>
      <c r="AJ14" s="67"/>
      <c r="AK14" s="68" t="s">
        <v>90</v>
      </c>
      <c r="AL14" s="66">
        <v>87.899999999999991</v>
      </c>
      <c r="AM14" s="67"/>
      <c r="AN14" s="68" t="s">
        <v>90</v>
      </c>
      <c r="AO14" s="66">
        <v>85.5</v>
      </c>
      <c r="AP14" s="67"/>
      <c r="AQ14" s="68" t="s">
        <v>42</v>
      </c>
      <c r="AR14" s="66">
        <v>84.1</v>
      </c>
      <c r="AS14" s="67"/>
      <c r="AT14" s="68" t="s">
        <v>42</v>
      </c>
      <c r="AU14" s="66">
        <v>56.6</v>
      </c>
      <c r="AV14" s="67"/>
      <c r="AW14" s="68" t="s">
        <v>42</v>
      </c>
      <c r="AX14" s="66">
        <v>59.7</v>
      </c>
      <c r="AY14" s="67"/>
      <c r="AZ14" s="68" t="s">
        <v>42</v>
      </c>
      <c r="BA14" s="66">
        <v>83.899999999999991</v>
      </c>
      <c r="BB14" s="67"/>
      <c r="BC14" s="68" t="s">
        <v>42</v>
      </c>
      <c r="BD14" s="66">
        <v>83.199999999999989</v>
      </c>
      <c r="BE14" s="67"/>
      <c r="BF14" s="68" t="s">
        <v>42</v>
      </c>
      <c r="BG14" s="93">
        <v>63.3</v>
      </c>
      <c r="BH14" s="94"/>
      <c r="BI14" s="95" t="s">
        <v>42</v>
      </c>
      <c r="BJ14" s="93">
        <v>86.8</v>
      </c>
      <c r="BK14" s="94"/>
      <c r="BL14" s="95" t="s">
        <v>42</v>
      </c>
      <c r="BM14" s="93">
        <v>62.5</v>
      </c>
      <c r="BN14" s="94"/>
      <c r="BO14" s="95" t="s">
        <v>42</v>
      </c>
    </row>
    <row r="15" spans="1:67" ht="18">
      <c r="A15" s="140"/>
      <c r="B15" s="6" t="s">
        <v>62</v>
      </c>
      <c r="C15" s="6" t="s">
        <v>15</v>
      </c>
      <c r="D15" s="30">
        <v>1E-4</v>
      </c>
      <c r="E15" s="61"/>
      <c r="F15" s="61"/>
      <c r="G15" s="8">
        <v>85</v>
      </c>
      <c r="H15" s="8"/>
      <c r="I15" s="8"/>
      <c r="J15" s="39"/>
      <c r="K15" s="8">
        <v>62.6</v>
      </c>
      <c r="L15" s="17"/>
      <c r="M15" s="62" t="s">
        <v>93</v>
      </c>
      <c r="N15" s="8">
        <v>81.5</v>
      </c>
      <c r="O15" s="17"/>
      <c r="P15" s="50" t="s">
        <v>93</v>
      </c>
      <c r="Q15" s="8">
        <v>87.8</v>
      </c>
      <c r="R15" s="17"/>
      <c r="S15" s="50" t="s">
        <v>93</v>
      </c>
      <c r="T15" s="8">
        <v>88.199999999999989</v>
      </c>
      <c r="U15" s="17"/>
      <c r="V15" s="50" t="s">
        <v>93</v>
      </c>
      <c r="W15" s="8">
        <v>89.3</v>
      </c>
      <c r="X15" s="17"/>
      <c r="Y15" s="50" t="s">
        <v>93</v>
      </c>
      <c r="Z15" s="8">
        <v>64.5</v>
      </c>
      <c r="AA15" s="17"/>
      <c r="AB15" s="50" t="s">
        <v>93</v>
      </c>
      <c r="AC15" s="66">
        <v>60.7</v>
      </c>
      <c r="AD15" s="67"/>
      <c r="AE15" s="72" t="s">
        <v>93</v>
      </c>
      <c r="AF15" s="66">
        <v>84.6</v>
      </c>
      <c r="AG15" s="67"/>
      <c r="AH15" s="72" t="s">
        <v>93</v>
      </c>
      <c r="AI15" s="66">
        <v>85.3</v>
      </c>
      <c r="AJ15" s="67"/>
      <c r="AK15" s="72" t="s">
        <v>93</v>
      </c>
      <c r="AL15" s="66">
        <v>86.699999999999989</v>
      </c>
      <c r="AM15" s="67"/>
      <c r="AN15" s="72" t="s">
        <v>93</v>
      </c>
      <c r="AO15" s="66">
        <v>84.399999999999991</v>
      </c>
      <c r="AP15" s="67"/>
      <c r="AQ15" s="72" t="s">
        <v>93</v>
      </c>
      <c r="AR15" s="66">
        <v>82.899999999999991</v>
      </c>
      <c r="AS15" s="67"/>
      <c r="AT15" s="72" t="s">
        <v>93</v>
      </c>
      <c r="AU15" s="66">
        <v>55.7</v>
      </c>
      <c r="AV15" s="67"/>
      <c r="AW15" s="72" t="s">
        <v>93</v>
      </c>
      <c r="AX15" s="66">
        <v>58.6</v>
      </c>
      <c r="AY15" s="67"/>
      <c r="AZ15" s="72" t="s">
        <v>93</v>
      </c>
      <c r="BA15" s="66">
        <v>82.699999999999989</v>
      </c>
      <c r="BB15" s="67"/>
      <c r="BC15" s="72" t="s">
        <v>93</v>
      </c>
      <c r="BD15" s="66">
        <v>82.1</v>
      </c>
      <c r="BE15" s="67"/>
      <c r="BF15" s="72" t="s">
        <v>93</v>
      </c>
      <c r="BG15" s="93">
        <v>62.8</v>
      </c>
      <c r="BH15" s="94"/>
      <c r="BI15" s="96" t="s">
        <v>93</v>
      </c>
      <c r="BJ15" s="93">
        <v>86.2</v>
      </c>
      <c r="BK15" s="94"/>
      <c r="BL15" s="96" t="s">
        <v>93</v>
      </c>
      <c r="BM15" s="93">
        <v>62.1</v>
      </c>
      <c r="BN15" s="94"/>
      <c r="BO15" s="96" t="s">
        <v>93</v>
      </c>
    </row>
    <row r="16" spans="1:67" ht="18">
      <c r="A16" s="140"/>
      <c r="B16" s="6" t="s">
        <v>63</v>
      </c>
      <c r="C16" s="6" t="s">
        <v>16</v>
      </c>
      <c r="D16" s="30">
        <v>3.2099999999999997E-2</v>
      </c>
      <c r="E16" s="8">
        <v>0.4</v>
      </c>
      <c r="F16" s="8">
        <v>34.1</v>
      </c>
      <c r="G16" s="8">
        <v>85</v>
      </c>
      <c r="H16" s="8"/>
      <c r="I16" s="8">
        <v>105</v>
      </c>
      <c r="J16" s="39">
        <f t="shared" si="0"/>
        <v>94.5</v>
      </c>
      <c r="K16" s="8">
        <v>51.800000000000004</v>
      </c>
      <c r="L16" s="17">
        <f>K16+$E16*$D16</f>
        <v>51.812840000000001</v>
      </c>
      <c r="M16" s="43" t="s">
        <v>42</v>
      </c>
      <c r="N16" s="8">
        <v>70.099999999999994</v>
      </c>
      <c r="O16" s="17">
        <f>N16+$E16*$D16</f>
        <v>70.112839999999991</v>
      </c>
      <c r="P16" s="43" t="s">
        <v>42</v>
      </c>
      <c r="Q16" s="8">
        <v>74.399999999999991</v>
      </c>
      <c r="R16" s="17">
        <f>Q16+$E16*$D16</f>
        <v>74.412839999999989</v>
      </c>
      <c r="S16" s="43" t="s">
        <v>42</v>
      </c>
      <c r="T16" s="8">
        <v>74.099999999999994</v>
      </c>
      <c r="U16" s="17">
        <f>T16+$E16*$D16</f>
        <v>74.112839999999991</v>
      </c>
      <c r="V16" s="43" t="s">
        <v>42</v>
      </c>
      <c r="W16" s="8">
        <v>75.5</v>
      </c>
      <c r="X16" s="17">
        <f>W16+$E16*$D16</f>
        <v>75.512839999999997</v>
      </c>
      <c r="Y16" s="43" t="s">
        <v>42</v>
      </c>
      <c r="Z16" s="8">
        <v>50.6</v>
      </c>
      <c r="AA16" s="17">
        <f>Z16+$E16*$D16</f>
        <v>50.612839999999998</v>
      </c>
      <c r="AB16" s="43" t="s">
        <v>42</v>
      </c>
      <c r="AC16" s="66">
        <v>52.2</v>
      </c>
      <c r="AD16" s="67">
        <f>AC16+$E16*$D16</f>
        <v>52.21284</v>
      </c>
      <c r="AE16" s="68" t="s">
        <v>42</v>
      </c>
      <c r="AF16" s="66">
        <v>75.899999999999991</v>
      </c>
      <c r="AG16" s="67">
        <f>AF16+$E16*$D16</f>
        <v>75.912839999999989</v>
      </c>
      <c r="AH16" s="68" t="s">
        <v>42</v>
      </c>
      <c r="AI16" s="66">
        <v>76.399999999999991</v>
      </c>
      <c r="AJ16" s="67">
        <f>AI16+$E16*$D16</f>
        <v>76.412839999999989</v>
      </c>
      <c r="AK16" s="68" t="s">
        <v>42</v>
      </c>
      <c r="AL16" s="66">
        <v>73.699999999999989</v>
      </c>
      <c r="AM16" s="67">
        <f>AL16+$E16*$D16</f>
        <v>73.712839999999986</v>
      </c>
      <c r="AN16" s="68" t="s">
        <v>42</v>
      </c>
      <c r="AO16" s="66">
        <v>71.199999999999989</v>
      </c>
      <c r="AP16" s="67">
        <f>AO16+$E16*$D16</f>
        <v>71.212839999999986</v>
      </c>
      <c r="AQ16" s="68" t="s">
        <v>42</v>
      </c>
      <c r="AR16" s="66">
        <v>73.399999999999991</v>
      </c>
      <c r="AS16" s="67">
        <f>AR16+$E16*$D16</f>
        <v>73.412839999999989</v>
      </c>
      <c r="AT16" s="68" t="s">
        <v>42</v>
      </c>
      <c r="AU16" s="66">
        <v>47.1</v>
      </c>
      <c r="AV16" s="67">
        <f>AU16+$E16*$D16</f>
        <v>47.112839999999998</v>
      </c>
      <c r="AW16" s="68" t="s">
        <v>42</v>
      </c>
      <c r="AX16" s="66">
        <v>48.6</v>
      </c>
      <c r="AY16" s="67">
        <f>AX16+$E16*$D16</f>
        <v>48.612839999999998</v>
      </c>
      <c r="AZ16" s="68" t="s">
        <v>42</v>
      </c>
      <c r="BA16" s="66">
        <v>72.599999999999994</v>
      </c>
      <c r="BB16" s="67">
        <f>BA16+$E16*$D16</f>
        <v>72.612839999999991</v>
      </c>
      <c r="BC16" s="68" t="s">
        <v>42</v>
      </c>
      <c r="BD16" s="66">
        <v>72.5</v>
      </c>
      <c r="BE16" s="67">
        <f>BD16+$E16*$D16</f>
        <v>72.512839999999997</v>
      </c>
      <c r="BF16" s="68" t="s">
        <v>42</v>
      </c>
      <c r="BG16" s="93">
        <v>55.6</v>
      </c>
      <c r="BH16" s="94">
        <f>BG16+$E16*$D16</f>
        <v>55.612839999999998</v>
      </c>
      <c r="BI16" s="95" t="s">
        <v>42</v>
      </c>
      <c r="BJ16" s="93">
        <v>78.7</v>
      </c>
      <c r="BK16" s="94">
        <f>BJ16+$E16*$D16</f>
        <v>78.71284</v>
      </c>
      <c r="BL16" s="95" t="s">
        <v>42</v>
      </c>
      <c r="BM16" s="93">
        <v>55.7</v>
      </c>
      <c r="BN16" s="94">
        <v>55.7</v>
      </c>
      <c r="BO16" s="95" t="s">
        <v>42</v>
      </c>
    </row>
    <row r="17" spans="1:67" ht="18">
      <c r="A17" s="140"/>
      <c r="B17" s="6" t="s">
        <v>64</v>
      </c>
      <c r="C17" s="6" t="s">
        <v>17</v>
      </c>
      <c r="D17" s="30">
        <f>(1.2*1.2*0.07)</f>
        <v>0.1008</v>
      </c>
      <c r="E17" s="8"/>
      <c r="F17" s="8">
        <v>55</v>
      </c>
      <c r="G17" s="8">
        <v>85</v>
      </c>
      <c r="H17" s="8"/>
      <c r="I17" s="8">
        <v>125</v>
      </c>
      <c r="J17" s="39">
        <f t="shared" si="0"/>
        <v>112.5</v>
      </c>
      <c r="K17" s="8">
        <v>57.3</v>
      </c>
      <c r="L17" s="17">
        <f>K17+$F17*$D17</f>
        <v>62.843999999999994</v>
      </c>
      <c r="M17" s="43" t="s">
        <v>42</v>
      </c>
      <c r="N17" s="8">
        <v>76.199999999999989</v>
      </c>
      <c r="O17" s="17">
        <f>N17+$F17*$D17</f>
        <v>81.743999999999986</v>
      </c>
      <c r="P17" s="43" t="s">
        <v>42</v>
      </c>
      <c r="Q17" s="8">
        <v>80.899999999999991</v>
      </c>
      <c r="R17" s="17">
        <f>Q17+$F17*$D17</f>
        <v>86.443999999999988</v>
      </c>
      <c r="S17" s="43" t="s">
        <v>42</v>
      </c>
      <c r="T17" s="8">
        <v>81.3</v>
      </c>
      <c r="U17" s="17">
        <f>T17+$F17*$D17</f>
        <v>86.843999999999994</v>
      </c>
      <c r="V17" s="43" t="s">
        <v>42</v>
      </c>
      <c r="W17" s="8">
        <v>82.199999999999989</v>
      </c>
      <c r="X17" s="17">
        <f>W17+$F17*$D17</f>
        <v>87.743999999999986</v>
      </c>
      <c r="Y17" s="43" t="s">
        <v>42</v>
      </c>
      <c r="Z17" s="8">
        <v>57.2</v>
      </c>
      <c r="AA17" s="17">
        <f>Z17+$F17*$D17</f>
        <v>62.744</v>
      </c>
      <c r="AB17" s="43" t="s">
        <v>42</v>
      </c>
      <c r="AC17" s="66">
        <v>56.300000000000004</v>
      </c>
      <c r="AD17" s="67">
        <f>AC17+$F17*$D17</f>
        <v>61.844000000000008</v>
      </c>
      <c r="AE17" s="68" t="s">
        <v>42</v>
      </c>
      <c r="AF17" s="66">
        <v>80.099999999999994</v>
      </c>
      <c r="AG17" s="67">
        <f>AF17+$F17*$D17</f>
        <v>85.643999999999991</v>
      </c>
      <c r="AH17" s="68" t="s">
        <v>42</v>
      </c>
      <c r="AI17" s="66">
        <v>80.8</v>
      </c>
      <c r="AJ17" s="67">
        <f>AI17+$F17*$D17</f>
        <v>86.343999999999994</v>
      </c>
      <c r="AK17" s="68" t="s">
        <v>42</v>
      </c>
      <c r="AL17" s="66">
        <v>80.099999999999994</v>
      </c>
      <c r="AM17" s="67">
        <f>AL17+$F17*$D17</f>
        <v>85.643999999999991</v>
      </c>
      <c r="AN17" s="68" t="s">
        <v>42</v>
      </c>
      <c r="AO17" s="66">
        <v>77.199999999999989</v>
      </c>
      <c r="AP17" s="67">
        <f>AO17+$F17*$D17</f>
        <v>82.743999999999986</v>
      </c>
      <c r="AQ17" s="68" t="s">
        <v>42</v>
      </c>
      <c r="AR17" s="66">
        <v>80</v>
      </c>
      <c r="AS17" s="67">
        <f>AR17+$F17*$D17</f>
        <v>85.543999999999997</v>
      </c>
      <c r="AT17" s="68" t="s">
        <v>42</v>
      </c>
      <c r="AU17" s="66">
        <v>50.7</v>
      </c>
      <c r="AV17" s="67">
        <f>AU17+$F17*$D17</f>
        <v>56.244</v>
      </c>
      <c r="AW17" s="68" t="s">
        <v>42</v>
      </c>
      <c r="AX17" s="66">
        <v>55.4</v>
      </c>
      <c r="AY17" s="67">
        <f>AX17+$F17*$D17</f>
        <v>60.944000000000003</v>
      </c>
      <c r="AZ17" s="68" t="s">
        <v>42</v>
      </c>
      <c r="BA17" s="66">
        <v>79.399999999999991</v>
      </c>
      <c r="BB17" s="67">
        <f>BA17+$F17*$D17</f>
        <v>84.943999999999988</v>
      </c>
      <c r="BC17" s="68" t="s">
        <v>42</v>
      </c>
      <c r="BD17" s="66">
        <v>79.099999999999994</v>
      </c>
      <c r="BE17" s="67">
        <f>BD17+$F17*$D17</f>
        <v>84.643999999999991</v>
      </c>
      <c r="BF17" s="68" t="s">
        <v>42</v>
      </c>
      <c r="BG17" s="93">
        <v>59.1</v>
      </c>
      <c r="BH17" s="94">
        <f>BG17+$F17*$D17</f>
        <v>64.644000000000005</v>
      </c>
      <c r="BI17" s="95" t="s">
        <v>42</v>
      </c>
      <c r="BJ17" s="93">
        <v>82.1</v>
      </c>
      <c r="BK17" s="94">
        <f>BJ17+$F17*$D17</f>
        <v>87.643999999999991</v>
      </c>
      <c r="BL17" s="95" t="s">
        <v>42</v>
      </c>
      <c r="BM17" s="93">
        <v>58.9</v>
      </c>
      <c r="BN17" s="94">
        <v>64.400000000000006</v>
      </c>
      <c r="BO17" s="95" t="s">
        <v>42</v>
      </c>
    </row>
    <row r="18" spans="1:67" ht="18">
      <c r="A18" s="140"/>
      <c r="B18" s="6" t="s">
        <v>65</v>
      </c>
      <c r="C18" s="6" t="s">
        <v>17</v>
      </c>
      <c r="D18" s="30">
        <f>(0.562*0.562*0.07)</f>
        <v>2.2109080000000007E-2</v>
      </c>
      <c r="E18" s="8"/>
      <c r="F18" s="8">
        <v>55</v>
      </c>
      <c r="G18" s="8">
        <v>85</v>
      </c>
      <c r="H18" s="8"/>
      <c r="I18" s="8">
        <v>125</v>
      </c>
      <c r="J18" s="39">
        <f t="shared" si="0"/>
        <v>112.5</v>
      </c>
      <c r="K18" s="8">
        <v>54.5</v>
      </c>
      <c r="L18" s="17">
        <f>K18+$F18*$D18</f>
        <v>55.715999400000001</v>
      </c>
      <c r="M18" s="43" t="s">
        <v>42</v>
      </c>
      <c r="N18" s="8">
        <v>72.599999999999994</v>
      </c>
      <c r="O18" s="17">
        <f>N18+$F18*$D18</f>
        <v>73.815999399999995</v>
      </c>
      <c r="P18" s="43" t="s">
        <v>42</v>
      </c>
      <c r="Q18" s="8">
        <v>77.5</v>
      </c>
      <c r="R18" s="17">
        <f>Q18+$F18*$D18</f>
        <v>78.715999400000001</v>
      </c>
      <c r="S18" s="43" t="s">
        <v>42</v>
      </c>
      <c r="T18" s="8">
        <v>77.599999999999994</v>
      </c>
      <c r="U18" s="17">
        <f>T18+$F18*$D18</f>
        <v>78.815999399999995</v>
      </c>
      <c r="V18" s="43" t="s">
        <v>42</v>
      </c>
      <c r="W18" s="8">
        <v>78.699999999999989</v>
      </c>
      <c r="X18" s="17">
        <f>W18+$F18*$D18</f>
        <v>79.91599939999999</v>
      </c>
      <c r="Y18" s="43" t="s">
        <v>42</v>
      </c>
      <c r="Z18" s="8">
        <v>53.6</v>
      </c>
      <c r="AA18" s="17">
        <f>Z18+$F18*$D18</f>
        <v>54.815999400000003</v>
      </c>
      <c r="AB18" s="43" t="s">
        <v>42</v>
      </c>
      <c r="AC18" s="66">
        <v>54.1</v>
      </c>
      <c r="AD18" s="67">
        <f>AC18+$F18*$D18</f>
        <v>55.315999400000003</v>
      </c>
      <c r="AE18" s="68" t="s">
        <v>42</v>
      </c>
      <c r="AF18" s="66">
        <v>77.899999999999991</v>
      </c>
      <c r="AG18" s="67">
        <f>AF18+$F18*$D18</f>
        <v>79.115999399999993</v>
      </c>
      <c r="AH18" s="68" t="s">
        <v>42</v>
      </c>
      <c r="AI18" s="66">
        <v>78.5</v>
      </c>
      <c r="AJ18" s="67">
        <f>AI18+$F18*$D18</f>
        <v>79.715999400000001</v>
      </c>
      <c r="AK18" s="68" t="s">
        <v>42</v>
      </c>
      <c r="AL18" s="66">
        <v>76.5</v>
      </c>
      <c r="AM18" s="67">
        <f>AL18+$F18*$D18</f>
        <v>77.715999400000001</v>
      </c>
      <c r="AN18" s="68" t="s">
        <v>42</v>
      </c>
      <c r="AO18" s="66">
        <v>73.5</v>
      </c>
      <c r="AP18" s="67">
        <f>AO18+$F18*$D18</f>
        <v>74.715999400000001</v>
      </c>
      <c r="AQ18" s="68" t="s">
        <v>42</v>
      </c>
      <c r="AR18" s="66">
        <v>75.099999999999994</v>
      </c>
      <c r="AS18" s="67">
        <f>AR18+$F18*$D18</f>
        <v>76.315999399999995</v>
      </c>
      <c r="AT18" s="68" t="s">
        <v>42</v>
      </c>
      <c r="AU18" s="66">
        <v>48.4</v>
      </c>
      <c r="AV18" s="67">
        <f>AU18+$F18*$D18</f>
        <v>49.6159994</v>
      </c>
      <c r="AW18" s="68" t="s">
        <v>42</v>
      </c>
      <c r="AX18" s="66">
        <v>50.7</v>
      </c>
      <c r="AY18" s="67">
        <f>AX18+$F18*$D18</f>
        <v>51.915999400000004</v>
      </c>
      <c r="AZ18" s="68" t="s">
        <v>42</v>
      </c>
      <c r="BA18" s="66">
        <v>74.699999999999989</v>
      </c>
      <c r="BB18" s="67">
        <f>BA18+$F18*$D18</f>
        <v>75.91599939999999</v>
      </c>
      <c r="BC18" s="68" t="s">
        <v>42</v>
      </c>
      <c r="BD18" s="66">
        <v>74.399999999999991</v>
      </c>
      <c r="BE18" s="67">
        <f>BD18+$F18*$D18</f>
        <v>75.615999399999993</v>
      </c>
      <c r="BF18" s="68" t="s">
        <v>42</v>
      </c>
      <c r="BG18" s="93">
        <v>56.4</v>
      </c>
      <c r="BH18" s="94">
        <f>BG18+$F18*$D18</f>
        <v>57.6159994</v>
      </c>
      <c r="BI18" s="95" t="s">
        <v>42</v>
      </c>
      <c r="BJ18" s="93">
        <v>79.5</v>
      </c>
      <c r="BK18" s="94">
        <f>BJ18+$F18*$D18</f>
        <v>80.715999400000001</v>
      </c>
      <c r="BL18" s="95" t="s">
        <v>42</v>
      </c>
      <c r="BM18" s="93">
        <v>56.3</v>
      </c>
      <c r="BN18" s="94">
        <v>57.5</v>
      </c>
      <c r="BO18" s="95" t="s">
        <v>42</v>
      </c>
    </row>
    <row r="19" spans="1:67" ht="18">
      <c r="A19" s="140"/>
      <c r="B19" s="6" t="s">
        <v>66</v>
      </c>
      <c r="C19" s="6" t="s">
        <v>17</v>
      </c>
      <c r="D19" s="30">
        <f>(0.142*0.142*0.07)</f>
        <v>1.4114799999999999E-3</v>
      </c>
      <c r="E19" s="8"/>
      <c r="F19" s="8">
        <v>55</v>
      </c>
      <c r="G19" s="8">
        <v>85</v>
      </c>
      <c r="H19" s="8"/>
      <c r="I19" s="8">
        <v>125</v>
      </c>
      <c r="J19" s="39">
        <f t="shared" si="0"/>
        <v>112.5</v>
      </c>
      <c r="K19" s="8">
        <v>47.4</v>
      </c>
      <c r="L19" s="17">
        <f>K19+$F19*$D19</f>
        <v>47.4776314</v>
      </c>
      <c r="M19" s="43" t="s">
        <v>42</v>
      </c>
      <c r="N19" s="8">
        <v>66.699999999999989</v>
      </c>
      <c r="O19" s="17">
        <f>N19+$F19*$D19</f>
        <v>66.77763139999999</v>
      </c>
      <c r="P19" s="43" t="s">
        <v>42</v>
      </c>
      <c r="Q19" s="8">
        <v>70.3</v>
      </c>
      <c r="R19" s="17">
        <f>Q19+$F19*$D19</f>
        <v>70.377631399999999</v>
      </c>
      <c r="S19" s="43" t="s">
        <v>42</v>
      </c>
      <c r="T19" s="8">
        <v>70.099999999999994</v>
      </c>
      <c r="U19" s="17">
        <f>T19+$F19*$D19</f>
        <v>70.177631399999996</v>
      </c>
      <c r="V19" s="43" t="s">
        <v>42</v>
      </c>
      <c r="W19" s="8">
        <v>71.099999999999994</v>
      </c>
      <c r="X19" s="17">
        <f>W19+$F19*$D19</f>
        <v>71.177631399999996</v>
      </c>
      <c r="Y19" s="43" t="s">
        <v>42</v>
      </c>
      <c r="Z19" s="8">
        <v>45.9</v>
      </c>
      <c r="AA19" s="17">
        <f>Z19+$F19*$D19</f>
        <v>45.9776314</v>
      </c>
      <c r="AB19" s="43" t="s">
        <v>42</v>
      </c>
      <c r="AC19" s="66">
        <v>49.300000000000004</v>
      </c>
      <c r="AD19" s="67">
        <f>AC19+$F19*$D19</f>
        <v>49.377631400000006</v>
      </c>
      <c r="AE19" s="68" t="s">
        <v>42</v>
      </c>
      <c r="AF19" s="66">
        <v>73.099999999999994</v>
      </c>
      <c r="AG19" s="67">
        <f>AF19+$F19*$D19</f>
        <v>73.177631399999996</v>
      </c>
      <c r="AH19" s="68" t="s">
        <v>42</v>
      </c>
      <c r="AI19" s="66">
        <v>73.5</v>
      </c>
      <c r="AJ19" s="67">
        <f>AI19+$F19*$D19</f>
        <v>73.577631400000001</v>
      </c>
      <c r="AK19" s="68" t="s">
        <v>42</v>
      </c>
      <c r="AL19" s="66">
        <v>69.199999999999989</v>
      </c>
      <c r="AM19" s="67">
        <f>AL19+$F19*$D19</f>
        <v>69.27763139999999</v>
      </c>
      <c r="AN19" s="68" t="s">
        <v>42</v>
      </c>
      <c r="AO19" s="66">
        <v>67.5</v>
      </c>
      <c r="AP19" s="67">
        <f>AO19+$F19*$D19</f>
        <v>67.577631400000001</v>
      </c>
      <c r="AQ19" s="68" t="s">
        <v>42</v>
      </c>
      <c r="AR19" s="66">
        <v>71.199999999999989</v>
      </c>
      <c r="AS19" s="67">
        <f>AR19+$F19*$D19</f>
        <v>71.27763139999999</v>
      </c>
      <c r="AT19" s="68" t="s">
        <v>42</v>
      </c>
      <c r="AU19" s="66">
        <v>45.2</v>
      </c>
      <c r="AV19" s="67">
        <f>AU19+$F19*$D19</f>
        <v>45.277631400000004</v>
      </c>
      <c r="AW19" s="68" t="s">
        <v>42</v>
      </c>
      <c r="AX19" s="66">
        <v>46.7</v>
      </c>
      <c r="AY19" s="67">
        <f>AX19+$F19*$D19</f>
        <v>46.777631400000004</v>
      </c>
      <c r="AZ19" s="68" t="s">
        <v>42</v>
      </c>
      <c r="BA19" s="66">
        <v>70.699999999999989</v>
      </c>
      <c r="BB19" s="67">
        <f>BA19+$F19*$D19</f>
        <v>70.77763139999999</v>
      </c>
      <c r="BC19" s="68" t="s">
        <v>42</v>
      </c>
      <c r="BD19" s="66">
        <v>70.699999999999989</v>
      </c>
      <c r="BE19" s="67">
        <f>BD19+$F19*$D19</f>
        <v>70.77763139999999</v>
      </c>
      <c r="BF19" s="68" t="s">
        <v>42</v>
      </c>
      <c r="BG19" s="93">
        <v>55</v>
      </c>
      <c r="BH19" s="94">
        <f>BG19+$F19*$D19</f>
        <v>55.077631400000001</v>
      </c>
      <c r="BI19" s="95" t="s">
        <v>42</v>
      </c>
      <c r="BJ19" s="93">
        <v>78.3</v>
      </c>
      <c r="BK19" s="94">
        <f>BJ19+$F19*$D19</f>
        <v>78.377631399999999</v>
      </c>
      <c r="BL19" s="95" t="s">
        <v>42</v>
      </c>
      <c r="BM19" s="93">
        <v>55.3</v>
      </c>
      <c r="BN19" s="94">
        <v>55.4</v>
      </c>
      <c r="BO19" s="95" t="s">
        <v>42</v>
      </c>
    </row>
    <row r="20" spans="1:67" ht="18">
      <c r="A20" s="140"/>
      <c r="B20" s="6" t="s">
        <v>67</v>
      </c>
      <c r="C20" s="6" t="s">
        <v>12</v>
      </c>
      <c r="D20" s="30">
        <v>1E-4</v>
      </c>
      <c r="E20" s="61"/>
      <c r="F20" s="61"/>
      <c r="G20" s="8">
        <v>85</v>
      </c>
      <c r="H20" s="8"/>
      <c r="I20" s="8"/>
      <c r="J20" s="39"/>
      <c r="K20" s="8">
        <v>66.3</v>
      </c>
      <c r="L20" s="17"/>
      <c r="M20" s="50" t="s">
        <v>93</v>
      </c>
      <c r="N20" s="8">
        <v>83.6</v>
      </c>
      <c r="O20" s="17"/>
      <c r="P20" s="50" t="s">
        <v>93</v>
      </c>
      <c r="Q20" s="8">
        <v>93.199999999999989</v>
      </c>
      <c r="R20" s="17"/>
      <c r="S20" s="50" t="s">
        <v>93</v>
      </c>
      <c r="T20" s="8">
        <v>92.6</v>
      </c>
      <c r="U20" s="17"/>
      <c r="V20" s="50" t="s">
        <v>93</v>
      </c>
      <c r="W20" s="8">
        <v>92.8</v>
      </c>
      <c r="X20" s="17"/>
      <c r="Y20" s="50" t="s">
        <v>93</v>
      </c>
      <c r="Z20" s="8">
        <v>68.3</v>
      </c>
      <c r="AA20" s="17"/>
      <c r="AB20" s="50" t="s">
        <v>93</v>
      </c>
      <c r="AC20" s="66">
        <v>63.9</v>
      </c>
      <c r="AD20" s="67"/>
      <c r="AE20" s="72" t="s">
        <v>93</v>
      </c>
      <c r="AF20" s="66">
        <v>87.8</v>
      </c>
      <c r="AG20" s="67"/>
      <c r="AH20" s="72" t="s">
        <v>93</v>
      </c>
      <c r="AI20" s="66">
        <v>88.6</v>
      </c>
      <c r="AJ20" s="67"/>
      <c r="AK20" s="72" t="s">
        <v>93</v>
      </c>
      <c r="AL20" s="66">
        <v>93.6</v>
      </c>
      <c r="AM20" s="67"/>
      <c r="AN20" s="72" t="s">
        <v>93</v>
      </c>
      <c r="AO20" s="66">
        <v>90.899999999999991</v>
      </c>
      <c r="AP20" s="67"/>
      <c r="AQ20" s="72" t="s">
        <v>93</v>
      </c>
      <c r="AR20" s="66">
        <v>84.699999999999989</v>
      </c>
      <c r="AS20" s="67"/>
      <c r="AT20" s="72" t="s">
        <v>93</v>
      </c>
      <c r="AU20" s="66">
        <v>58.1</v>
      </c>
      <c r="AV20" s="67"/>
      <c r="AW20" s="72" t="s">
        <v>93</v>
      </c>
      <c r="AX20" s="66">
        <v>60.4</v>
      </c>
      <c r="AY20" s="67"/>
      <c r="AZ20" s="72" t="s">
        <v>93</v>
      </c>
      <c r="BA20" s="66">
        <v>84.6</v>
      </c>
      <c r="BB20" s="67"/>
      <c r="BC20" s="72" t="s">
        <v>93</v>
      </c>
      <c r="BD20" s="66">
        <v>83.8</v>
      </c>
      <c r="BE20" s="67"/>
      <c r="BF20" s="72" t="s">
        <v>93</v>
      </c>
      <c r="BG20" s="93">
        <v>65.099999999999994</v>
      </c>
      <c r="BH20" s="94"/>
      <c r="BI20" s="96" t="s">
        <v>93</v>
      </c>
      <c r="BJ20" s="93">
        <v>88.7</v>
      </c>
      <c r="BK20" s="94"/>
      <c r="BL20" s="96" t="s">
        <v>93</v>
      </c>
      <c r="BM20" s="93">
        <v>64.099999999999994</v>
      </c>
      <c r="BN20" s="94"/>
      <c r="BO20" s="96" t="s">
        <v>93</v>
      </c>
    </row>
    <row r="21" spans="1:67" ht="18">
      <c r="A21" s="140"/>
      <c r="B21" s="6" t="s">
        <v>68</v>
      </c>
      <c r="C21" s="6" t="s">
        <v>18</v>
      </c>
      <c r="D21" s="30">
        <v>3.7</v>
      </c>
      <c r="E21" s="8">
        <v>1.33</v>
      </c>
      <c r="F21" s="8">
        <v>34.9</v>
      </c>
      <c r="G21" s="8">
        <v>70</v>
      </c>
      <c r="H21" s="8"/>
      <c r="I21" s="8">
        <v>125</v>
      </c>
      <c r="J21" s="39">
        <f t="shared" si="0"/>
        <v>112.5</v>
      </c>
      <c r="K21" s="8">
        <v>67.199999999999989</v>
      </c>
      <c r="L21" s="17">
        <f>K21+$E21*$D21</f>
        <v>72.120999999999995</v>
      </c>
      <c r="M21" s="43" t="s">
        <v>42</v>
      </c>
      <c r="N21" s="8">
        <v>75.400000000000006</v>
      </c>
      <c r="O21" s="17">
        <f>N21+$E21*$D21</f>
        <v>80.321000000000012</v>
      </c>
      <c r="P21" s="43" t="s">
        <v>42</v>
      </c>
      <c r="Q21" s="8">
        <v>94.6</v>
      </c>
      <c r="R21" s="17">
        <f>Q21+$E21*$D21</f>
        <v>99.521000000000001</v>
      </c>
      <c r="S21" s="43" t="s">
        <v>42</v>
      </c>
      <c r="T21" s="8">
        <v>92.899999999999991</v>
      </c>
      <c r="U21" s="17">
        <f>T21+$E21*$D21</f>
        <v>97.820999999999998</v>
      </c>
      <c r="V21" s="43" t="s">
        <v>42</v>
      </c>
      <c r="W21" s="8">
        <v>105.3</v>
      </c>
      <c r="X21" s="17">
        <f>W21+$E21*$D21</f>
        <v>110.221</v>
      </c>
      <c r="Y21" s="43" t="s">
        <v>42</v>
      </c>
      <c r="Z21" s="8">
        <v>83.899999999999991</v>
      </c>
      <c r="AA21" s="17">
        <f>Z21+$E21*$D21</f>
        <v>88.820999999999998</v>
      </c>
      <c r="AB21" s="43" t="s">
        <v>42</v>
      </c>
      <c r="AC21" s="66">
        <v>70.5</v>
      </c>
      <c r="AD21" s="67">
        <f>AC21+$E21*$D21</f>
        <v>75.421000000000006</v>
      </c>
      <c r="AE21" s="68" t="s">
        <v>42</v>
      </c>
      <c r="AF21" s="66">
        <v>99.199999999999989</v>
      </c>
      <c r="AG21" s="67">
        <f>AF21+$E21*$D21</f>
        <v>104.121</v>
      </c>
      <c r="AH21" s="68" t="s">
        <v>42</v>
      </c>
      <c r="AI21" s="66">
        <v>102.19999999999999</v>
      </c>
      <c r="AJ21" s="67">
        <f>AI21+$E21*$D21</f>
        <v>107.121</v>
      </c>
      <c r="AK21" s="68" t="s">
        <v>42</v>
      </c>
      <c r="AL21" s="66">
        <v>106.69999999999999</v>
      </c>
      <c r="AM21" s="67">
        <f>AL21+$E21*$D21</f>
        <v>111.621</v>
      </c>
      <c r="AN21" s="68" t="s">
        <v>42</v>
      </c>
      <c r="AO21" s="66">
        <v>106.69999999999999</v>
      </c>
      <c r="AP21" s="67">
        <f>AO21+$E21*$D21</f>
        <v>111.621</v>
      </c>
      <c r="AQ21" s="68" t="s">
        <v>42</v>
      </c>
      <c r="AR21" s="66">
        <v>97.899999999999991</v>
      </c>
      <c r="AS21" s="67">
        <f>AR21+$E21*$D21</f>
        <v>102.821</v>
      </c>
      <c r="AT21" s="68" t="s">
        <v>42</v>
      </c>
      <c r="AU21" s="66">
        <v>70.699999999999989</v>
      </c>
      <c r="AV21" s="67">
        <f>AU21+$E21*$D21</f>
        <v>75.620999999999995</v>
      </c>
      <c r="AW21" s="68" t="s">
        <v>42</v>
      </c>
      <c r="AX21" s="66">
        <v>70.399999999999991</v>
      </c>
      <c r="AY21" s="67">
        <f>AX21+$E21*$D21</f>
        <v>75.320999999999998</v>
      </c>
      <c r="AZ21" s="68" t="s">
        <v>42</v>
      </c>
      <c r="BA21" s="66">
        <v>94.6</v>
      </c>
      <c r="BB21" s="67">
        <f>BA21+$E21*$D21</f>
        <v>99.521000000000001</v>
      </c>
      <c r="BC21" s="68" t="s">
        <v>42</v>
      </c>
      <c r="BD21" s="66">
        <v>100.8</v>
      </c>
      <c r="BE21" s="67">
        <f>BD21+$E21*$D21</f>
        <v>105.721</v>
      </c>
      <c r="BF21" s="68" t="s">
        <v>42</v>
      </c>
      <c r="BG21" s="93">
        <v>72.400000000000006</v>
      </c>
      <c r="BH21" s="94">
        <f>BG21+$E21*$D21</f>
        <v>77.321000000000012</v>
      </c>
      <c r="BI21" s="95" t="s">
        <v>42</v>
      </c>
      <c r="BJ21" s="93">
        <v>95.7</v>
      </c>
      <c r="BK21" s="94">
        <f>BJ21+$E21*$D21</f>
        <v>100.62100000000001</v>
      </c>
      <c r="BL21" s="95" t="s">
        <v>42</v>
      </c>
      <c r="BM21" s="93">
        <v>70.8</v>
      </c>
      <c r="BN21" s="94">
        <v>75.7</v>
      </c>
      <c r="BO21" s="95" t="s">
        <v>42</v>
      </c>
    </row>
    <row r="22" spans="1:67" ht="18">
      <c r="A22" s="140"/>
      <c r="B22" s="6" t="s">
        <v>69</v>
      </c>
      <c r="C22" s="6" t="s">
        <v>19</v>
      </c>
      <c r="D22" s="31">
        <v>3.7</v>
      </c>
      <c r="E22" s="8">
        <v>1.83</v>
      </c>
      <c r="F22" s="8">
        <v>27.1</v>
      </c>
      <c r="G22" s="8">
        <v>85</v>
      </c>
      <c r="H22" s="8"/>
      <c r="I22" s="8">
        <v>125</v>
      </c>
      <c r="J22" s="39">
        <f t="shared" si="0"/>
        <v>112.5</v>
      </c>
      <c r="K22" s="8">
        <v>66.3</v>
      </c>
      <c r="L22" s="17">
        <f>K22+$E22*$D22</f>
        <v>73.070999999999998</v>
      </c>
      <c r="M22" s="43" t="s">
        <v>42</v>
      </c>
      <c r="N22" s="8">
        <v>76</v>
      </c>
      <c r="O22" s="17">
        <f>N22+$E22*$D22</f>
        <v>82.771000000000001</v>
      </c>
      <c r="P22" s="43" t="s">
        <v>42</v>
      </c>
      <c r="Q22" s="8">
        <v>91.6</v>
      </c>
      <c r="R22" s="17">
        <f>Q22+$E22*$D22</f>
        <v>98.370999999999995</v>
      </c>
      <c r="S22" s="43" t="s">
        <v>42</v>
      </c>
      <c r="T22" s="8">
        <v>94.5</v>
      </c>
      <c r="U22" s="17">
        <f>T22+$E22*$D22</f>
        <v>101.271</v>
      </c>
      <c r="V22" s="43" t="s">
        <v>42</v>
      </c>
      <c r="W22" s="8">
        <v>97.199999999999989</v>
      </c>
      <c r="X22" s="17">
        <f>W22+$E22*$D22</f>
        <v>103.97099999999999</v>
      </c>
      <c r="Y22" s="43" t="s">
        <v>42</v>
      </c>
      <c r="Z22" s="8">
        <v>74.899999999999991</v>
      </c>
      <c r="AA22" s="17">
        <f>Z22+$E22*$D22</f>
        <v>81.670999999999992</v>
      </c>
      <c r="AB22" s="43" t="s">
        <v>42</v>
      </c>
      <c r="AC22" s="66">
        <v>64.099999999999994</v>
      </c>
      <c r="AD22" s="67">
        <f>AC22+$E22*$D22</f>
        <v>70.870999999999995</v>
      </c>
      <c r="AE22" s="68" t="s">
        <v>42</v>
      </c>
      <c r="AF22" s="66">
        <v>94.199999999999989</v>
      </c>
      <c r="AG22" s="67">
        <f>AF22+$E22*$D22</f>
        <v>100.97099999999999</v>
      </c>
      <c r="AH22" s="68" t="s">
        <v>42</v>
      </c>
      <c r="AI22" s="66">
        <v>90.1</v>
      </c>
      <c r="AJ22" s="67">
        <f>AI22+$E22*$D22</f>
        <v>96.870999999999995</v>
      </c>
      <c r="AK22" s="68" t="s">
        <v>42</v>
      </c>
      <c r="AL22" s="66">
        <v>98.199999999999989</v>
      </c>
      <c r="AM22" s="67">
        <f>AL22+$E22*$D22</f>
        <v>104.97099999999999</v>
      </c>
      <c r="AN22" s="68" t="s">
        <v>42</v>
      </c>
      <c r="AO22" s="66">
        <v>98.399999999999991</v>
      </c>
      <c r="AP22" s="67">
        <f>AO22+$E22*$D22</f>
        <v>105.17099999999999</v>
      </c>
      <c r="AQ22" s="68" t="s">
        <v>42</v>
      </c>
      <c r="AR22" s="66">
        <v>88.1</v>
      </c>
      <c r="AS22" s="67">
        <f>AR22+$E22*$D22</f>
        <v>94.870999999999995</v>
      </c>
      <c r="AT22" s="68" t="s">
        <v>42</v>
      </c>
      <c r="AU22" s="66">
        <v>62.1</v>
      </c>
      <c r="AV22" s="67">
        <f>AU22+$E22*$D22</f>
        <v>68.871000000000009</v>
      </c>
      <c r="AW22" s="68" t="s">
        <v>42</v>
      </c>
      <c r="AX22" s="66">
        <v>63.7</v>
      </c>
      <c r="AY22" s="67">
        <f>AX22+$E22*$D22</f>
        <v>70.471000000000004</v>
      </c>
      <c r="AZ22" s="68" t="s">
        <v>42</v>
      </c>
      <c r="BA22" s="66">
        <v>87.399999999999991</v>
      </c>
      <c r="BB22" s="67">
        <f>BA22+$E22*$D22</f>
        <v>94.170999999999992</v>
      </c>
      <c r="BC22" s="68" t="s">
        <v>42</v>
      </c>
      <c r="BD22" s="66">
        <v>86.8</v>
      </c>
      <c r="BE22" s="67">
        <f>BD22+$E22*$D22</f>
        <v>93.570999999999998</v>
      </c>
      <c r="BF22" s="68" t="s">
        <v>42</v>
      </c>
      <c r="BG22" s="93">
        <v>71.8</v>
      </c>
      <c r="BH22" s="94">
        <f>BG22+$E22*$D22</f>
        <v>78.570999999999998</v>
      </c>
      <c r="BI22" s="95" t="s">
        <v>42</v>
      </c>
      <c r="BJ22" s="93">
        <v>95.1</v>
      </c>
      <c r="BK22" s="94">
        <f>BJ22+$E22*$D22</f>
        <v>101.871</v>
      </c>
      <c r="BL22" s="95" t="s">
        <v>42</v>
      </c>
      <c r="BM22" s="93">
        <v>70.400000000000006</v>
      </c>
      <c r="BN22" s="94">
        <v>77.2</v>
      </c>
      <c r="BO22" s="95" t="s">
        <v>42</v>
      </c>
    </row>
    <row r="23" spans="1:67" ht="18">
      <c r="A23" s="140"/>
      <c r="B23" s="6" t="s">
        <v>70</v>
      </c>
      <c r="C23" s="6" t="s">
        <v>20</v>
      </c>
      <c r="D23" s="31">
        <f>2.45*2.45*0.02</f>
        <v>0.12005000000000003</v>
      </c>
      <c r="E23" s="8"/>
      <c r="F23" s="8"/>
      <c r="G23" s="8"/>
      <c r="H23" s="8">
        <v>105</v>
      </c>
      <c r="I23" s="8"/>
      <c r="J23" s="39"/>
      <c r="K23" s="8">
        <v>61</v>
      </c>
      <c r="L23" s="17"/>
      <c r="M23" s="50"/>
      <c r="N23" s="8">
        <v>75</v>
      </c>
      <c r="O23" s="17"/>
      <c r="P23" s="50"/>
      <c r="Q23" s="8">
        <v>83.5</v>
      </c>
      <c r="R23" s="17"/>
      <c r="S23" s="50"/>
      <c r="T23" s="8">
        <v>87.5</v>
      </c>
      <c r="U23" s="17"/>
      <c r="V23" s="50"/>
      <c r="W23" s="8">
        <v>90.4</v>
      </c>
      <c r="X23" s="17"/>
      <c r="Y23" s="50"/>
      <c r="Z23" s="8">
        <v>67.099999999999994</v>
      </c>
      <c r="AA23" s="17"/>
      <c r="AB23" s="50"/>
      <c r="AC23" s="66">
        <v>61.3</v>
      </c>
      <c r="AD23" s="67"/>
      <c r="AE23" s="72"/>
      <c r="AF23" s="66">
        <v>87.1</v>
      </c>
      <c r="AG23" s="67"/>
      <c r="AH23" s="66"/>
      <c r="AI23" s="66">
        <v>88.3</v>
      </c>
      <c r="AJ23" s="67"/>
      <c r="AK23" s="72"/>
      <c r="AL23" s="66">
        <v>92.4</v>
      </c>
      <c r="AM23" s="67"/>
      <c r="AN23" s="72"/>
      <c r="AO23" s="66">
        <v>92.2</v>
      </c>
      <c r="AP23" s="67"/>
      <c r="AQ23" s="72"/>
      <c r="AR23" s="66">
        <v>86</v>
      </c>
      <c r="AS23" s="67"/>
      <c r="AT23" s="72"/>
      <c r="AU23" s="66">
        <v>59.8</v>
      </c>
      <c r="AV23" s="67"/>
      <c r="AW23" s="72"/>
      <c r="AX23" s="66">
        <v>58.7</v>
      </c>
      <c r="AY23" s="67"/>
      <c r="AZ23" s="72"/>
      <c r="BA23" s="66">
        <v>86.2</v>
      </c>
      <c r="BB23" s="67"/>
      <c r="BC23" s="72"/>
      <c r="BD23" s="66">
        <v>86.4</v>
      </c>
      <c r="BE23" s="67"/>
      <c r="BF23" s="72"/>
      <c r="BG23" s="93"/>
      <c r="BH23" s="94"/>
      <c r="BI23" s="96"/>
      <c r="BJ23" s="93"/>
      <c r="BK23" s="94"/>
      <c r="BL23" s="96"/>
      <c r="BM23" s="93"/>
      <c r="BN23" s="94"/>
      <c r="BO23" s="96"/>
    </row>
    <row r="24" spans="1:67" ht="18">
      <c r="A24" s="140"/>
      <c r="B24" s="6" t="s">
        <v>71</v>
      </c>
      <c r="C24" s="6" t="s">
        <v>20</v>
      </c>
      <c r="D24" s="31">
        <f>2.45*2.45*0.02</f>
        <v>0.12005000000000003</v>
      </c>
      <c r="E24" s="8"/>
      <c r="F24" s="8"/>
      <c r="G24" s="8"/>
      <c r="H24" s="8">
        <v>105</v>
      </c>
      <c r="I24" s="8"/>
      <c r="J24" s="39"/>
      <c r="K24" s="8">
        <v>58.4</v>
      </c>
      <c r="L24" s="17"/>
      <c r="M24" s="50"/>
      <c r="N24" s="8">
        <v>74.599999999999994</v>
      </c>
      <c r="O24" s="17"/>
      <c r="P24" s="50"/>
      <c r="Q24" s="8">
        <v>80.599999999999994</v>
      </c>
      <c r="R24" s="17"/>
      <c r="S24" s="50"/>
      <c r="T24" s="8">
        <v>86.3</v>
      </c>
      <c r="U24" s="17"/>
      <c r="V24" s="50"/>
      <c r="W24" s="8">
        <v>89.5</v>
      </c>
      <c r="X24" s="17"/>
      <c r="Y24" s="50"/>
      <c r="Z24" s="8">
        <v>66.7</v>
      </c>
      <c r="AA24" s="17"/>
      <c r="AB24" s="50"/>
      <c r="AC24" s="66">
        <v>60.6</v>
      </c>
      <c r="AD24" s="67"/>
      <c r="AE24" s="72"/>
      <c r="AF24" s="66">
        <v>86.4</v>
      </c>
      <c r="AG24" s="67"/>
      <c r="AH24" s="66"/>
      <c r="AI24" s="66">
        <v>87.6</v>
      </c>
      <c r="AJ24" s="67"/>
      <c r="AK24" s="72"/>
      <c r="AL24" s="66">
        <v>90.3</v>
      </c>
      <c r="AM24" s="67"/>
      <c r="AN24" s="72"/>
      <c r="AO24" s="66">
        <v>89.8</v>
      </c>
      <c r="AP24" s="67"/>
      <c r="AQ24" s="72"/>
      <c r="AR24" s="66">
        <v>84.4</v>
      </c>
      <c r="AS24" s="67"/>
      <c r="AT24" s="72"/>
      <c r="AU24" s="66">
        <v>57.8</v>
      </c>
      <c r="AV24" s="67"/>
      <c r="AW24" s="72"/>
      <c r="AX24" s="66">
        <v>58.6</v>
      </c>
      <c r="AY24" s="67"/>
      <c r="AZ24" s="72"/>
      <c r="BA24" s="66">
        <v>84.3</v>
      </c>
      <c r="BB24" s="67"/>
      <c r="BC24" s="72"/>
      <c r="BD24" s="66">
        <v>84.5</v>
      </c>
      <c r="BE24" s="67"/>
      <c r="BF24" s="72"/>
      <c r="BG24" s="93"/>
      <c r="BH24" s="94"/>
      <c r="BI24" s="96"/>
      <c r="BJ24" s="93"/>
      <c r="BK24" s="94"/>
      <c r="BL24" s="96"/>
      <c r="BM24" s="93"/>
      <c r="BN24" s="94"/>
      <c r="BO24" s="96"/>
    </row>
    <row r="25" spans="1:67" ht="18">
      <c r="A25" s="140"/>
      <c r="B25" s="6" t="s">
        <v>72</v>
      </c>
      <c r="C25" s="6" t="s">
        <v>20</v>
      </c>
      <c r="D25" s="31">
        <f>1.96*1.96*0.02</f>
        <v>7.6831999999999998E-2</v>
      </c>
      <c r="E25" s="8"/>
      <c r="F25" s="8"/>
      <c r="G25" s="8"/>
      <c r="H25" s="8">
        <v>105</v>
      </c>
      <c r="I25" s="8"/>
      <c r="J25" s="39"/>
      <c r="K25" s="8">
        <v>60.6</v>
      </c>
      <c r="L25" s="17"/>
      <c r="M25" s="50"/>
      <c r="N25" s="8">
        <v>73.8</v>
      </c>
      <c r="O25" s="17"/>
      <c r="P25" s="50"/>
      <c r="Q25" s="8">
        <v>83.2</v>
      </c>
      <c r="R25" s="17"/>
      <c r="S25" s="50"/>
      <c r="T25" s="8">
        <v>87.1</v>
      </c>
      <c r="U25" s="17"/>
      <c r="V25" s="50"/>
      <c r="W25" s="8">
        <v>90.2</v>
      </c>
      <c r="X25" s="17"/>
      <c r="Y25" s="50"/>
      <c r="Z25" s="8">
        <v>67.599999999999994</v>
      </c>
      <c r="AA25" s="17"/>
      <c r="AB25" s="50"/>
      <c r="AC25" s="66">
        <v>61.4</v>
      </c>
      <c r="AD25" s="67"/>
      <c r="AE25" s="72"/>
      <c r="AF25" s="66">
        <v>87.3</v>
      </c>
      <c r="AG25" s="67"/>
      <c r="AH25" s="66"/>
      <c r="AI25" s="66">
        <v>88.2</v>
      </c>
      <c r="AJ25" s="67"/>
      <c r="AK25" s="72"/>
      <c r="AL25" s="66">
        <v>90.5</v>
      </c>
      <c r="AM25" s="67"/>
      <c r="AN25" s="72"/>
      <c r="AO25" s="66">
        <v>90.1</v>
      </c>
      <c r="AP25" s="67"/>
      <c r="AQ25" s="72"/>
      <c r="AR25" s="66">
        <v>85.5</v>
      </c>
      <c r="AS25" s="67"/>
      <c r="AT25" s="72"/>
      <c r="AU25" s="66">
        <v>58.6</v>
      </c>
      <c r="AV25" s="67"/>
      <c r="AW25" s="72"/>
      <c r="AX25" s="66">
        <v>59.5</v>
      </c>
      <c r="AY25" s="67"/>
      <c r="AZ25" s="72"/>
      <c r="BA25" s="66">
        <v>85.5</v>
      </c>
      <c r="BB25" s="67"/>
      <c r="BC25" s="72"/>
      <c r="BD25" s="66">
        <v>85.7</v>
      </c>
      <c r="BE25" s="67"/>
      <c r="BF25" s="72"/>
      <c r="BG25" s="93"/>
      <c r="BH25" s="94"/>
      <c r="BI25" s="96"/>
      <c r="BJ25" s="93"/>
      <c r="BK25" s="94"/>
      <c r="BL25" s="96"/>
      <c r="BM25" s="93"/>
      <c r="BN25" s="94"/>
      <c r="BO25" s="96"/>
    </row>
    <row r="26" spans="1:67" ht="18">
      <c r="A26" s="140"/>
      <c r="B26" s="6" t="s">
        <v>73</v>
      </c>
      <c r="C26" s="6" t="s">
        <v>20</v>
      </c>
      <c r="D26" s="31">
        <f>1.96*1.96*0.02</f>
        <v>7.6831999999999998E-2</v>
      </c>
      <c r="E26" s="8"/>
      <c r="F26" s="8"/>
      <c r="G26" s="8"/>
      <c r="H26" s="8">
        <v>105</v>
      </c>
      <c r="I26" s="8"/>
      <c r="J26" s="39"/>
      <c r="K26" s="8">
        <v>61.5</v>
      </c>
      <c r="L26" s="17"/>
      <c r="M26" s="50"/>
      <c r="N26" s="8">
        <v>73.399999999999991</v>
      </c>
      <c r="O26" s="17"/>
      <c r="P26" s="50"/>
      <c r="Q26" s="8">
        <v>83.3</v>
      </c>
      <c r="R26" s="17"/>
      <c r="S26" s="50"/>
      <c r="T26" s="8">
        <v>88.699999999999989</v>
      </c>
      <c r="U26" s="17"/>
      <c r="V26" s="50"/>
      <c r="W26" s="8">
        <v>91.8</v>
      </c>
      <c r="X26" s="17"/>
      <c r="Y26" s="50"/>
      <c r="Z26" s="8">
        <v>68.3</v>
      </c>
      <c r="AA26" s="17"/>
      <c r="AB26" s="50"/>
      <c r="AC26" s="66">
        <v>62.5</v>
      </c>
      <c r="AD26" s="67"/>
      <c r="AE26" s="72"/>
      <c r="AF26" s="66">
        <v>88.3</v>
      </c>
      <c r="AG26" s="67"/>
      <c r="AH26" s="66"/>
      <c r="AI26" s="66">
        <v>89</v>
      </c>
      <c r="AJ26" s="67"/>
      <c r="AK26" s="72"/>
      <c r="AL26" s="66">
        <v>92.699999999999989</v>
      </c>
      <c r="AM26" s="67"/>
      <c r="AN26" s="72"/>
      <c r="AO26" s="66">
        <v>92.3</v>
      </c>
      <c r="AP26" s="67"/>
      <c r="AQ26" s="72"/>
      <c r="AR26" s="66">
        <v>86.1</v>
      </c>
      <c r="AS26" s="67"/>
      <c r="AT26" s="72"/>
      <c r="AU26" s="66">
        <v>59.800000000000004</v>
      </c>
      <c r="AV26" s="67"/>
      <c r="AW26" s="72"/>
      <c r="AX26" s="66">
        <v>60.6</v>
      </c>
      <c r="AY26" s="67"/>
      <c r="AZ26" s="72"/>
      <c r="BA26" s="66">
        <v>84.6</v>
      </c>
      <c r="BB26" s="67"/>
      <c r="BC26" s="72"/>
      <c r="BD26" s="66">
        <v>85.8</v>
      </c>
      <c r="BE26" s="67"/>
      <c r="BF26" s="72"/>
      <c r="BG26" s="93">
        <v>76.099999999999994</v>
      </c>
      <c r="BH26" s="94"/>
      <c r="BI26" s="96"/>
      <c r="BJ26" s="93">
        <v>98.9</v>
      </c>
      <c r="BK26" s="94"/>
      <c r="BL26" s="96"/>
      <c r="BM26" s="93">
        <v>71.3</v>
      </c>
      <c r="BN26" s="94"/>
      <c r="BO26" s="96"/>
    </row>
    <row r="27" spans="1:67" ht="18">
      <c r="A27" s="140"/>
      <c r="B27" s="6" t="s">
        <v>74</v>
      </c>
      <c r="C27" s="6" t="s">
        <v>21</v>
      </c>
      <c r="D27" s="31">
        <v>0.125</v>
      </c>
      <c r="E27" s="61"/>
      <c r="F27" s="61"/>
      <c r="G27" s="8"/>
      <c r="H27" s="8">
        <v>95</v>
      </c>
      <c r="I27" s="8"/>
      <c r="J27" s="39"/>
      <c r="K27" s="8">
        <v>67.199999999999989</v>
      </c>
      <c r="L27" s="17"/>
      <c r="M27" s="43" t="s">
        <v>42</v>
      </c>
      <c r="N27" s="8">
        <v>84.199999999999989</v>
      </c>
      <c r="O27" s="17"/>
      <c r="P27" s="43" t="s">
        <v>42</v>
      </c>
      <c r="Q27" s="21">
        <v>95.699999999999989</v>
      </c>
      <c r="R27" s="17"/>
      <c r="S27" s="47" t="s">
        <v>102</v>
      </c>
      <c r="T27" s="8">
        <v>94.6</v>
      </c>
      <c r="U27" s="17"/>
      <c r="V27" s="43" t="s">
        <v>42</v>
      </c>
      <c r="W27" s="21">
        <v>95</v>
      </c>
      <c r="X27" s="17"/>
      <c r="Y27" s="47" t="s">
        <v>102</v>
      </c>
      <c r="Z27" s="8">
        <v>70.8</v>
      </c>
      <c r="AA27" s="17"/>
      <c r="AB27" s="43" t="s">
        <v>42</v>
      </c>
      <c r="AC27" s="66">
        <v>64.099999999999994</v>
      </c>
      <c r="AD27" s="67"/>
      <c r="AE27" s="68" t="s">
        <v>42</v>
      </c>
      <c r="AF27" s="66">
        <v>88.3</v>
      </c>
      <c r="AG27" s="67"/>
      <c r="AH27" s="68" t="s">
        <v>42</v>
      </c>
      <c r="AI27" s="66">
        <v>89.699999999999989</v>
      </c>
      <c r="AJ27" s="67"/>
      <c r="AK27" s="68" t="s">
        <v>42</v>
      </c>
      <c r="AL27" s="69">
        <v>96.6</v>
      </c>
      <c r="AM27" s="67"/>
      <c r="AN27" s="71" t="s">
        <v>44</v>
      </c>
      <c r="AO27" s="66">
        <v>94.6</v>
      </c>
      <c r="AP27" s="67"/>
      <c r="AQ27" s="68" t="s">
        <v>42</v>
      </c>
      <c r="AR27" s="66">
        <v>87.1</v>
      </c>
      <c r="AS27" s="67"/>
      <c r="AT27" s="68" t="s">
        <v>42</v>
      </c>
      <c r="AU27" s="66">
        <v>60.1</v>
      </c>
      <c r="AV27" s="67"/>
      <c r="AW27" s="68" t="s">
        <v>42</v>
      </c>
      <c r="AX27" s="66">
        <v>64.5</v>
      </c>
      <c r="AY27" s="67"/>
      <c r="AZ27" s="68" t="s">
        <v>42</v>
      </c>
      <c r="BA27" s="66">
        <v>88.6</v>
      </c>
      <c r="BB27" s="67"/>
      <c r="BC27" s="68" t="s">
        <v>42</v>
      </c>
      <c r="BD27" s="66">
        <v>86.899999999999991</v>
      </c>
      <c r="BE27" s="67"/>
      <c r="BF27" s="68" t="s">
        <v>42</v>
      </c>
      <c r="BG27" s="93">
        <v>66.7</v>
      </c>
      <c r="BH27" s="94"/>
      <c r="BI27" s="95" t="s">
        <v>42</v>
      </c>
      <c r="BJ27" s="93">
        <v>90.3</v>
      </c>
      <c r="BK27" s="94"/>
      <c r="BL27" s="95" t="s">
        <v>42</v>
      </c>
      <c r="BM27" s="93">
        <v>65.599999999999994</v>
      </c>
      <c r="BN27" s="94"/>
      <c r="BO27" s="95" t="s">
        <v>42</v>
      </c>
    </row>
    <row r="28" spans="1:67" ht="18">
      <c r="A28" s="140"/>
      <c r="B28" s="6" t="s">
        <v>75</v>
      </c>
      <c r="C28" s="6" t="s">
        <v>21</v>
      </c>
      <c r="D28" s="31">
        <v>0.125</v>
      </c>
      <c r="E28" s="61"/>
      <c r="F28" s="61"/>
      <c r="G28" s="8"/>
      <c r="H28" s="8">
        <v>95</v>
      </c>
      <c r="I28" s="8"/>
      <c r="J28" s="39"/>
      <c r="K28" s="8">
        <v>65.399999999999991</v>
      </c>
      <c r="L28" s="17"/>
      <c r="M28" s="43" t="s">
        <v>42</v>
      </c>
      <c r="N28" s="8">
        <v>85</v>
      </c>
      <c r="O28" s="17"/>
      <c r="P28" s="43" t="s">
        <v>42</v>
      </c>
      <c r="Q28" s="21">
        <v>95.8</v>
      </c>
      <c r="R28" s="17"/>
      <c r="S28" s="47" t="s">
        <v>102</v>
      </c>
      <c r="T28" s="21">
        <v>95.699999999999989</v>
      </c>
      <c r="U28" s="17"/>
      <c r="V28" s="47" t="s">
        <v>102</v>
      </c>
      <c r="W28" s="21">
        <v>95.5</v>
      </c>
      <c r="X28" s="17"/>
      <c r="Y28" s="47" t="s">
        <v>102</v>
      </c>
      <c r="Z28" s="8">
        <v>71.399999999999991</v>
      </c>
      <c r="AA28" s="17"/>
      <c r="AB28" s="43" t="s">
        <v>42</v>
      </c>
      <c r="AC28" s="66">
        <v>63.2</v>
      </c>
      <c r="AD28" s="67"/>
      <c r="AE28" s="68" t="s">
        <v>42</v>
      </c>
      <c r="AF28" s="66">
        <v>87.399999999999991</v>
      </c>
      <c r="AG28" s="67"/>
      <c r="AH28" s="68" t="s">
        <v>42</v>
      </c>
      <c r="AI28" s="66">
        <v>89</v>
      </c>
      <c r="AJ28" s="67"/>
      <c r="AK28" s="68" t="s">
        <v>42</v>
      </c>
      <c r="AL28" s="69">
        <v>95.6</v>
      </c>
      <c r="AM28" s="67"/>
      <c r="AN28" s="71" t="s">
        <v>44</v>
      </c>
      <c r="AO28" s="66">
        <v>93.899999999999991</v>
      </c>
      <c r="AP28" s="67"/>
      <c r="AQ28" s="68" t="s">
        <v>42</v>
      </c>
      <c r="AR28" s="66">
        <v>87.699999999999989</v>
      </c>
      <c r="AS28" s="70"/>
      <c r="AT28" s="68" t="s">
        <v>42</v>
      </c>
      <c r="AU28" s="66">
        <v>60.4</v>
      </c>
      <c r="AV28" s="70"/>
      <c r="AW28" s="68" t="s">
        <v>42</v>
      </c>
      <c r="AX28" s="66">
        <v>64.899999999999991</v>
      </c>
      <c r="AY28" s="70"/>
      <c r="AZ28" s="68" t="s">
        <v>42</v>
      </c>
      <c r="BA28" s="66">
        <v>89</v>
      </c>
      <c r="BB28" s="70"/>
      <c r="BC28" s="68" t="s">
        <v>42</v>
      </c>
      <c r="BD28" s="66">
        <v>87.3</v>
      </c>
      <c r="BE28" s="70"/>
      <c r="BF28" s="68" t="s">
        <v>42</v>
      </c>
      <c r="BG28" s="93">
        <v>66.599999999999994</v>
      </c>
      <c r="BH28" s="97"/>
      <c r="BI28" s="95" t="s">
        <v>42</v>
      </c>
      <c r="BJ28" s="93">
        <v>90.1</v>
      </c>
      <c r="BK28" s="97"/>
      <c r="BL28" s="95" t="s">
        <v>42</v>
      </c>
      <c r="BM28" s="93">
        <v>65.5</v>
      </c>
      <c r="BN28" s="97"/>
      <c r="BO28" s="95" t="s">
        <v>42</v>
      </c>
    </row>
    <row r="29" spans="1:67" ht="18">
      <c r="A29" s="140"/>
      <c r="B29" s="6" t="s">
        <v>76</v>
      </c>
      <c r="C29" s="6" t="s">
        <v>22</v>
      </c>
      <c r="D29" s="31">
        <v>0.125</v>
      </c>
      <c r="E29" s="61"/>
      <c r="F29" s="61"/>
      <c r="G29" s="8"/>
      <c r="H29" s="8">
        <v>95</v>
      </c>
      <c r="I29" s="8"/>
      <c r="J29" s="39"/>
      <c r="K29" s="8">
        <v>67.899999999999991</v>
      </c>
      <c r="L29" s="17"/>
      <c r="M29" s="43" t="s">
        <v>42</v>
      </c>
      <c r="N29" s="8">
        <v>84</v>
      </c>
      <c r="O29" s="17"/>
      <c r="P29" s="43" t="s">
        <v>42</v>
      </c>
      <c r="Q29" s="21">
        <v>97.199999999999989</v>
      </c>
      <c r="R29" s="17"/>
      <c r="S29" s="47" t="s">
        <v>102</v>
      </c>
      <c r="T29" s="21">
        <v>96.1</v>
      </c>
      <c r="U29" s="17"/>
      <c r="V29" s="47" t="s">
        <v>102</v>
      </c>
      <c r="W29" s="21">
        <v>96</v>
      </c>
      <c r="X29" s="17"/>
      <c r="Y29" s="47" t="s">
        <v>102</v>
      </c>
      <c r="Z29" s="8">
        <v>71.5</v>
      </c>
      <c r="AA29" s="17"/>
      <c r="AB29" s="43" t="s">
        <v>42</v>
      </c>
      <c r="AC29" s="66">
        <v>63.5</v>
      </c>
      <c r="AD29" s="67"/>
      <c r="AE29" s="68" t="s">
        <v>42</v>
      </c>
      <c r="AF29" s="66">
        <v>87.8</v>
      </c>
      <c r="AG29" s="67"/>
      <c r="AH29" s="68" t="s">
        <v>42</v>
      </c>
      <c r="AI29" s="66">
        <v>89.399999999999991</v>
      </c>
      <c r="AJ29" s="67"/>
      <c r="AK29" s="68" t="s">
        <v>42</v>
      </c>
      <c r="AL29" s="69">
        <v>97.199999999999989</v>
      </c>
      <c r="AM29" s="67"/>
      <c r="AN29" s="71" t="s">
        <v>44</v>
      </c>
      <c r="AO29" s="69">
        <v>95.1</v>
      </c>
      <c r="AP29" s="67"/>
      <c r="AQ29" s="71" t="s">
        <v>44</v>
      </c>
      <c r="AR29" s="66">
        <v>87.3</v>
      </c>
      <c r="AS29" s="67"/>
      <c r="AT29" s="68" t="s">
        <v>42</v>
      </c>
      <c r="AU29" s="66">
        <v>60.2</v>
      </c>
      <c r="AV29" s="67"/>
      <c r="AW29" s="68" t="s">
        <v>42</v>
      </c>
      <c r="AX29" s="66">
        <v>65.099999999999994</v>
      </c>
      <c r="AY29" s="67"/>
      <c r="AZ29" s="68" t="s">
        <v>42</v>
      </c>
      <c r="BA29" s="66">
        <v>89.1</v>
      </c>
      <c r="BB29" s="67"/>
      <c r="BC29" s="68" t="s">
        <v>42</v>
      </c>
      <c r="BD29" s="66">
        <v>87.1</v>
      </c>
      <c r="BE29" s="67"/>
      <c r="BF29" s="68" t="s">
        <v>42</v>
      </c>
      <c r="BG29" s="93"/>
      <c r="BH29" s="94"/>
      <c r="BI29" s="95"/>
      <c r="BJ29" s="93"/>
      <c r="BK29" s="94"/>
      <c r="BL29" s="95"/>
      <c r="BM29" s="93"/>
      <c r="BN29" s="94"/>
      <c r="BO29" s="95"/>
    </row>
    <row r="30" spans="1:67" ht="18">
      <c r="A30" s="140"/>
      <c r="B30" s="6" t="s">
        <v>77</v>
      </c>
      <c r="C30" s="6" t="s">
        <v>22</v>
      </c>
      <c r="D30" s="31">
        <v>0.125</v>
      </c>
      <c r="E30" s="61"/>
      <c r="F30" s="61"/>
      <c r="G30" s="8"/>
      <c r="H30" s="8">
        <v>95</v>
      </c>
      <c r="I30" s="8"/>
      <c r="J30" s="39"/>
      <c r="K30" s="8">
        <v>68.5</v>
      </c>
      <c r="L30" s="17"/>
      <c r="M30" s="43" t="s">
        <v>42</v>
      </c>
      <c r="N30" s="8">
        <v>84.199999999999989</v>
      </c>
      <c r="O30" s="17"/>
      <c r="P30" s="43" t="s">
        <v>42</v>
      </c>
      <c r="Q30" s="21">
        <v>95.199999999999989</v>
      </c>
      <c r="R30" s="17"/>
      <c r="S30" s="47" t="s">
        <v>102</v>
      </c>
      <c r="T30" s="21">
        <v>95.6</v>
      </c>
      <c r="U30" s="17"/>
      <c r="V30" s="47" t="s">
        <v>102</v>
      </c>
      <c r="W30" s="21">
        <v>95.5</v>
      </c>
      <c r="X30" s="17"/>
      <c r="Y30" s="47" t="s">
        <v>102</v>
      </c>
      <c r="Z30" s="8">
        <v>71</v>
      </c>
      <c r="AA30" s="17"/>
      <c r="AB30" s="43" t="s">
        <v>42</v>
      </c>
      <c r="AC30" s="66">
        <v>62.9</v>
      </c>
      <c r="AD30" s="67"/>
      <c r="AE30" s="68" t="s">
        <v>42</v>
      </c>
      <c r="AF30" s="66">
        <v>87.1</v>
      </c>
      <c r="AG30" s="67"/>
      <c r="AH30" s="68" t="s">
        <v>42</v>
      </c>
      <c r="AI30" s="66">
        <v>89.1</v>
      </c>
      <c r="AJ30" s="67"/>
      <c r="AK30" s="68" t="s">
        <v>42</v>
      </c>
      <c r="AL30" s="69">
        <v>95</v>
      </c>
      <c r="AM30" s="67"/>
      <c r="AN30" s="71" t="s">
        <v>44</v>
      </c>
      <c r="AO30" s="66">
        <v>93.3</v>
      </c>
      <c r="AP30" s="67"/>
      <c r="AQ30" s="68" t="s">
        <v>42</v>
      </c>
      <c r="AR30" s="66">
        <v>88.199999999999989</v>
      </c>
      <c r="AS30" s="67"/>
      <c r="AT30" s="68" t="s">
        <v>42</v>
      </c>
      <c r="AU30" s="66">
        <v>60.9</v>
      </c>
      <c r="AV30" s="67"/>
      <c r="AW30" s="68" t="s">
        <v>42</v>
      </c>
      <c r="AX30" s="66">
        <v>64.599999999999994</v>
      </c>
      <c r="AY30" s="67"/>
      <c r="AZ30" s="68" t="s">
        <v>42</v>
      </c>
      <c r="BA30" s="66">
        <v>88.8</v>
      </c>
      <c r="BB30" s="67"/>
      <c r="BC30" s="68" t="s">
        <v>42</v>
      </c>
      <c r="BD30" s="66">
        <v>87.199999999999989</v>
      </c>
      <c r="BE30" s="67"/>
      <c r="BF30" s="68" t="s">
        <v>42</v>
      </c>
      <c r="BG30" s="93"/>
      <c r="BH30" s="94"/>
      <c r="BI30" s="95"/>
      <c r="BJ30" s="93"/>
      <c r="BK30" s="94"/>
      <c r="BL30" s="95"/>
      <c r="BM30" s="93"/>
      <c r="BN30" s="94"/>
      <c r="BO30" s="95"/>
    </row>
    <row r="31" spans="1:67" ht="18">
      <c r="A31" s="140"/>
      <c r="B31" s="6" t="s">
        <v>78</v>
      </c>
      <c r="C31" s="6" t="s">
        <v>23</v>
      </c>
      <c r="D31" s="31">
        <f>(3.3*0.13)/0.9-(3.3*0.13)</f>
        <v>4.7666666666666635E-2</v>
      </c>
      <c r="E31" s="8"/>
      <c r="F31" s="8">
        <v>60</v>
      </c>
      <c r="G31" s="8"/>
      <c r="H31" s="8"/>
      <c r="I31" s="8">
        <v>125</v>
      </c>
      <c r="J31" s="39">
        <f t="shared" si="0"/>
        <v>112.5</v>
      </c>
      <c r="K31" s="8">
        <v>65.899999999999991</v>
      </c>
      <c r="L31" s="17">
        <f>K31+$F31*$D31</f>
        <v>68.759999999999991</v>
      </c>
      <c r="M31" s="43" t="s">
        <v>42</v>
      </c>
      <c r="N31" s="8">
        <v>84.399999999999991</v>
      </c>
      <c r="O31" s="17">
        <f>N31+$F31*$D31</f>
        <v>87.259999999999991</v>
      </c>
      <c r="P31" s="43" t="s">
        <v>42</v>
      </c>
      <c r="Q31" s="8">
        <v>91.699999999999989</v>
      </c>
      <c r="R31" s="17">
        <f>Q31+$F31*$D31</f>
        <v>94.559999999999988</v>
      </c>
      <c r="S31" s="43" t="s">
        <v>42</v>
      </c>
      <c r="T31" s="8">
        <v>92</v>
      </c>
      <c r="U31" s="17">
        <f>T31+$F31*$D31</f>
        <v>94.86</v>
      </c>
      <c r="V31" s="43" t="s">
        <v>42</v>
      </c>
      <c r="W31" s="8">
        <v>92.6</v>
      </c>
      <c r="X31" s="17">
        <f>W31+$F31*$D31</f>
        <v>95.46</v>
      </c>
      <c r="Y31" s="43" t="s">
        <v>42</v>
      </c>
      <c r="Z31" s="8">
        <v>68.099999999999994</v>
      </c>
      <c r="AA31" s="17">
        <f>Z31+$F31*$D31</f>
        <v>70.959999999999994</v>
      </c>
      <c r="AB31" s="43" t="s">
        <v>42</v>
      </c>
      <c r="AC31" s="66">
        <v>63.6</v>
      </c>
      <c r="AD31" s="67">
        <f>AC31+$F31*$D31</f>
        <v>66.459999999999994</v>
      </c>
      <c r="AE31" s="68" t="s">
        <v>42</v>
      </c>
      <c r="AF31" s="66">
        <v>87.699999999999989</v>
      </c>
      <c r="AG31" s="67">
        <f>AF31+$F31*$D31</f>
        <v>90.559999999999988</v>
      </c>
      <c r="AH31" s="68" t="s">
        <v>42</v>
      </c>
      <c r="AI31" s="66">
        <v>88.199999999999989</v>
      </c>
      <c r="AJ31" s="67">
        <f>AI31+$F31*$D31</f>
        <v>91.059999999999988</v>
      </c>
      <c r="AK31" s="68" t="s">
        <v>42</v>
      </c>
      <c r="AL31" s="66">
        <v>91</v>
      </c>
      <c r="AM31" s="67">
        <f>AL31+$F31*$D31</f>
        <v>93.86</v>
      </c>
      <c r="AN31" s="68" t="s">
        <v>42</v>
      </c>
      <c r="AO31" s="66">
        <v>88.699999999999989</v>
      </c>
      <c r="AP31" s="67">
        <f>AO31+$F31*$D31</f>
        <v>91.559999999999988</v>
      </c>
      <c r="AQ31" s="68" t="s">
        <v>42</v>
      </c>
      <c r="AR31" s="66">
        <v>86.6</v>
      </c>
      <c r="AS31" s="67">
        <f>AR31+$F31*$D31</f>
        <v>89.46</v>
      </c>
      <c r="AT31" s="68" t="s">
        <v>42</v>
      </c>
      <c r="AU31" s="66">
        <v>58.9</v>
      </c>
      <c r="AV31" s="67">
        <f>AU31+$F31*$D31</f>
        <v>61.76</v>
      </c>
      <c r="AW31" s="68" t="s">
        <v>42</v>
      </c>
      <c r="AX31" s="66">
        <v>62.300000000000004</v>
      </c>
      <c r="AY31" s="67">
        <f>AX31+$F31*$D31</f>
        <v>65.16</v>
      </c>
      <c r="AZ31" s="68" t="s">
        <v>42</v>
      </c>
      <c r="BA31" s="66">
        <v>86.5</v>
      </c>
      <c r="BB31" s="67">
        <f>BA31+$F31*$D31</f>
        <v>89.36</v>
      </c>
      <c r="BC31" s="68" t="s">
        <v>42</v>
      </c>
      <c r="BD31" s="66">
        <v>85.6</v>
      </c>
      <c r="BE31" s="67">
        <f>BD31+$F31*$D31</f>
        <v>88.46</v>
      </c>
      <c r="BF31" s="68" t="s">
        <v>42</v>
      </c>
      <c r="BG31" s="93">
        <v>66.8</v>
      </c>
      <c r="BH31" s="94">
        <f>BG31+$F31*$D31</f>
        <v>69.66</v>
      </c>
      <c r="BI31" s="95" t="s">
        <v>42</v>
      </c>
      <c r="BJ31" s="93">
        <v>90.4</v>
      </c>
      <c r="BK31" s="94">
        <f>BJ31+$F31*$D31</f>
        <v>93.26</v>
      </c>
      <c r="BL31" s="95" t="s">
        <v>42</v>
      </c>
      <c r="BM31" s="93">
        <v>65.900000000000006</v>
      </c>
      <c r="BN31" s="94">
        <v>68.8</v>
      </c>
      <c r="BO31" s="95" t="s">
        <v>42</v>
      </c>
    </row>
    <row r="32" spans="1:67" ht="18">
      <c r="A32" s="140"/>
      <c r="B32" s="6" t="s">
        <v>79</v>
      </c>
      <c r="C32" s="6" t="s">
        <v>23</v>
      </c>
      <c r="D32" s="31">
        <f>(1.8*0.1)/0.9-(1.8*0.1)</f>
        <v>1.999999999999999E-2</v>
      </c>
      <c r="E32" s="8"/>
      <c r="F32" s="8">
        <v>60</v>
      </c>
      <c r="G32" s="8"/>
      <c r="H32" s="8"/>
      <c r="I32" s="8">
        <v>125</v>
      </c>
      <c r="J32" s="39">
        <f t="shared" si="0"/>
        <v>112.5</v>
      </c>
      <c r="K32" s="8">
        <v>65.3</v>
      </c>
      <c r="L32" s="17">
        <f>K32+$F32*$D32</f>
        <v>66.5</v>
      </c>
      <c r="M32" s="43" t="s">
        <v>42</v>
      </c>
      <c r="N32" s="8">
        <v>83.699999999999989</v>
      </c>
      <c r="O32" s="17">
        <f>N32+$F32*$D32</f>
        <v>84.899999999999991</v>
      </c>
      <c r="P32" s="43" t="s">
        <v>42</v>
      </c>
      <c r="Q32" s="8">
        <v>90.6</v>
      </c>
      <c r="R32" s="17">
        <f>Q32+$F32*$D32</f>
        <v>91.8</v>
      </c>
      <c r="S32" s="43" t="s">
        <v>42</v>
      </c>
      <c r="T32" s="8">
        <v>90.5</v>
      </c>
      <c r="U32" s="17">
        <f>T32+$F32*$D32</f>
        <v>91.7</v>
      </c>
      <c r="V32" s="43" t="s">
        <v>42</v>
      </c>
      <c r="W32" s="8">
        <v>91.199999999999989</v>
      </c>
      <c r="X32" s="17">
        <f>W32+$F32*$D32</f>
        <v>92.399999999999991</v>
      </c>
      <c r="Y32" s="43" t="s">
        <v>42</v>
      </c>
      <c r="Z32" s="8">
        <v>66.8</v>
      </c>
      <c r="AA32" s="17">
        <f>Z32+$F32*$D32</f>
        <v>68</v>
      </c>
      <c r="AB32" s="43" t="s">
        <v>42</v>
      </c>
      <c r="AC32" s="66">
        <v>63.1</v>
      </c>
      <c r="AD32" s="67">
        <f>AC32+$F32*$D32</f>
        <v>64.3</v>
      </c>
      <c r="AE32" s="68" t="s">
        <v>42</v>
      </c>
      <c r="AF32" s="66">
        <v>87.1</v>
      </c>
      <c r="AG32" s="67">
        <f>AF32+$F32*$D32</f>
        <v>88.3</v>
      </c>
      <c r="AH32" s="68" t="s">
        <v>42</v>
      </c>
      <c r="AI32" s="66">
        <v>87.899999999999991</v>
      </c>
      <c r="AJ32" s="67">
        <f>AI32+$F32*$D32</f>
        <v>89.1</v>
      </c>
      <c r="AK32" s="68" t="s">
        <v>42</v>
      </c>
      <c r="AL32" s="66">
        <v>91.1</v>
      </c>
      <c r="AM32" s="67">
        <f>AL32+$F32*$D32</f>
        <v>92.3</v>
      </c>
      <c r="AN32" s="68" t="s">
        <v>42</v>
      </c>
      <c r="AO32" s="66">
        <v>89.3</v>
      </c>
      <c r="AP32" s="67">
        <f>AO32+$F32*$D32</f>
        <v>90.5</v>
      </c>
      <c r="AQ32" s="68" t="s">
        <v>42</v>
      </c>
      <c r="AR32" s="66">
        <v>84.699999999999989</v>
      </c>
      <c r="AS32" s="67">
        <f>AR32+$F32*$D32</f>
        <v>85.899999999999991</v>
      </c>
      <c r="AT32" s="68" t="s">
        <v>42</v>
      </c>
      <c r="AU32" s="66">
        <v>58.1</v>
      </c>
      <c r="AV32" s="67">
        <f>AU32+$F32*$D32</f>
        <v>59.3</v>
      </c>
      <c r="AW32" s="68" t="s">
        <v>42</v>
      </c>
      <c r="AX32" s="66">
        <v>60.2</v>
      </c>
      <c r="AY32" s="67">
        <f>AX32+$F32*$D32</f>
        <v>61.400000000000006</v>
      </c>
      <c r="AZ32" s="68" t="s">
        <v>42</v>
      </c>
      <c r="BA32" s="66">
        <v>84.5</v>
      </c>
      <c r="BB32" s="67">
        <f>BA32+$F32*$D32</f>
        <v>85.7</v>
      </c>
      <c r="BC32" s="68" t="s">
        <v>42</v>
      </c>
      <c r="BD32" s="66">
        <v>83.6</v>
      </c>
      <c r="BE32" s="67">
        <f>BD32+$F32*$D32</f>
        <v>84.8</v>
      </c>
      <c r="BF32" s="68" t="s">
        <v>42</v>
      </c>
      <c r="BG32" s="93">
        <v>66.5</v>
      </c>
      <c r="BH32" s="94">
        <f>BG32+$F32*$D32</f>
        <v>67.7</v>
      </c>
      <c r="BI32" s="95" t="s">
        <v>42</v>
      </c>
      <c r="BJ32" s="93">
        <v>90.3</v>
      </c>
      <c r="BK32" s="94">
        <f>BJ32+$F32*$D32</f>
        <v>91.5</v>
      </c>
      <c r="BL32" s="95" t="s">
        <v>42</v>
      </c>
      <c r="BM32" s="93">
        <v>65.7</v>
      </c>
      <c r="BN32" s="94">
        <v>66.900000000000006</v>
      </c>
      <c r="BO32" s="95" t="s">
        <v>42</v>
      </c>
    </row>
    <row r="33" spans="1:67" ht="18">
      <c r="A33" s="140"/>
      <c r="B33" s="6" t="s">
        <v>80</v>
      </c>
      <c r="C33" s="6" t="s">
        <v>23</v>
      </c>
      <c r="D33" s="31">
        <f>(1.2*1.025)/0.9-(1.2*1.025)</f>
        <v>0.13666666666666671</v>
      </c>
      <c r="E33" s="8"/>
      <c r="F33" s="8">
        <v>60</v>
      </c>
      <c r="G33" s="8"/>
      <c r="H33" s="8"/>
      <c r="I33" s="8">
        <v>125</v>
      </c>
      <c r="J33" s="39">
        <f t="shared" si="0"/>
        <v>112.5</v>
      </c>
      <c r="K33" s="8">
        <v>67.8</v>
      </c>
      <c r="L33" s="17">
        <f>K33+$F33*$D33</f>
        <v>76</v>
      </c>
      <c r="M33" s="43" t="s">
        <v>42</v>
      </c>
      <c r="N33" s="8">
        <v>86.5</v>
      </c>
      <c r="O33" s="17">
        <f>N33+$F33*$D33</f>
        <v>94.7</v>
      </c>
      <c r="P33" s="43" t="s">
        <v>42</v>
      </c>
      <c r="Q33" s="8">
        <v>85.1</v>
      </c>
      <c r="R33" s="17">
        <f>Q33+$F33*$D33</f>
        <v>93.3</v>
      </c>
      <c r="S33" s="43" t="s">
        <v>42</v>
      </c>
      <c r="T33" s="8">
        <v>94.3</v>
      </c>
      <c r="U33" s="17">
        <f>T33+$F33*$D33</f>
        <v>102.5</v>
      </c>
      <c r="V33" s="43" t="s">
        <v>42</v>
      </c>
      <c r="W33" s="8">
        <v>94.899999999999991</v>
      </c>
      <c r="X33" s="17">
        <f>W33+$F33*$D33</f>
        <v>103.1</v>
      </c>
      <c r="Y33" s="43" t="s">
        <v>42</v>
      </c>
      <c r="Z33" s="8">
        <v>70.199999999999989</v>
      </c>
      <c r="AA33" s="17">
        <f>Z33+$F33*$D33</f>
        <v>78.399999999999991</v>
      </c>
      <c r="AB33" s="43" t="s">
        <v>42</v>
      </c>
      <c r="AC33" s="66">
        <v>65.5</v>
      </c>
      <c r="AD33" s="67">
        <f>AC33+$F33*$D33</f>
        <v>73.7</v>
      </c>
      <c r="AE33" s="68" t="s">
        <v>42</v>
      </c>
      <c r="AF33" s="66">
        <v>89.6</v>
      </c>
      <c r="AG33" s="67">
        <f>AF33+$F33*$D33</f>
        <v>97.8</v>
      </c>
      <c r="AH33" s="68" t="s">
        <v>42</v>
      </c>
      <c r="AI33" s="66">
        <v>90.1</v>
      </c>
      <c r="AJ33" s="67">
        <f>AI33+$F33*$D33</f>
        <v>98.3</v>
      </c>
      <c r="AK33" s="68" t="s">
        <v>42</v>
      </c>
      <c r="AL33" s="66">
        <v>93.199999999999989</v>
      </c>
      <c r="AM33" s="67">
        <f>AL33+$F33*$D33</f>
        <v>101.39999999999999</v>
      </c>
      <c r="AN33" s="68" t="s">
        <v>42</v>
      </c>
      <c r="AO33" s="66">
        <v>89.1</v>
      </c>
      <c r="AP33" s="67">
        <f>AO33+$F33*$D33</f>
        <v>97.3</v>
      </c>
      <c r="AQ33" s="68" t="s">
        <v>42</v>
      </c>
      <c r="AR33" s="66">
        <v>86.899999999999991</v>
      </c>
      <c r="AS33" s="67">
        <f>AR33+$F33*$D33</f>
        <v>95.1</v>
      </c>
      <c r="AT33" s="68" t="s">
        <v>42</v>
      </c>
      <c r="AU33" s="66">
        <v>59.1</v>
      </c>
      <c r="AV33" s="67">
        <f>AU33+$F33*$D33</f>
        <v>67.300000000000011</v>
      </c>
      <c r="AW33" s="68" t="s">
        <v>42</v>
      </c>
      <c r="AX33" s="66">
        <v>62.7</v>
      </c>
      <c r="AY33" s="67">
        <f>AX33+$F33*$D33</f>
        <v>70.900000000000006</v>
      </c>
      <c r="AZ33" s="68" t="s">
        <v>42</v>
      </c>
      <c r="BA33" s="66">
        <v>87</v>
      </c>
      <c r="BB33" s="67">
        <f>BA33+$F33*$D33</f>
        <v>95.2</v>
      </c>
      <c r="BC33" s="68" t="s">
        <v>42</v>
      </c>
      <c r="BD33" s="66">
        <v>85.899999999999991</v>
      </c>
      <c r="BE33" s="67">
        <f>BD33+$F33*$D33</f>
        <v>94.1</v>
      </c>
      <c r="BF33" s="68" t="s">
        <v>42</v>
      </c>
      <c r="BG33" s="93">
        <v>66.900000000000006</v>
      </c>
      <c r="BH33" s="94">
        <f>BG33+$F33*$D33</f>
        <v>75.100000000000009</v>
      </c>
      <c r="BI33" s="95" t="s">
        <v>42</v>
      </c>
      <c r="BJ33" s="93">
        <v>90.5</v>
      </c>
      <c r="BK33" s="94">
        <f>BJ33+$F33*$D33</f>
        <v>98.7</v>
      </c>
      <c r="BL33" s="95" t="s">
        <v>42</v>
      </c>
      <c r="BM33" s="93">
        <v>65.8</v>
      </c>
      <c r="BN33" s="94">
        <v>74</v>
      </c>
      <c r="BO33" s="95" t="s">
        <v>42</v>
      </c>
    </row>
    <row r="34" spans="1:67" ht="18">
      <c r="A34" s="140"/>
      <c r="B34" s="6" t="s">
        <v>81</v>
      </c>
      <c r="C34" s="6" t="s">
        <v>24</v>
      </c>
      <c r="D34" s="31">
        <f>(5*2.94)/0.9-(5*2.94)</f>
        <v>1.6333333333333329</v>
      </c>
      <c r="E34" s="8"/>
      <c r="F34" s="8">
        <v>8</v>
      </c>
      <c r="G34" s="8">
        <v>85</v>
      </c>
      <c r="H34" s="8"/>
      <c r="I34" s="8">
        <v>125</v>
      </c>
      <c r="J34" s="39">
        <f t="shared" si="0"/>
        <v>112.5</v>
      </c>
      <c r="K34" s="8">
        <v>66.8</v>
      </c>
      <c r="L34" s="17">
        <f>K34+$F34*$D34</f>
        <v>79.86666666666666</v>
      </c>
      <c r="M34" s="43" t="s">
        <v>42</v>
      </c>
      <c r="N34" s="8">
        <v>87.8</v>
      </c>
      <c r="O34" s="17">
        <f>N34+$F34*$D34</f>
        <v>100.86666666666666</v>
      </c>
      <c r="P34" s="43" t="s">
        <v>42</v>
      </c>
      <c r="Q34" s="8">
        <v>93.8</v>
      </c>
      <c r="R34" s="17">
        <f>Q34+$F34*$D34</f>
        <v>106.86666666666666</v>
      </c>
      <c r="S34" s="43" t="s">
        <v>42</v>
      </c>
      <c r="T34" s="8">
        <v>93.8</v>
      </c>
      <c r="U34" s="17">
        <f>T34+$F34*$D34</f>
        <v>106.86666666666666</v>
      </c>
      <c r="V34" s="43" t="s">
        <v>42</v>
      </c>
      <c r="W34" s="8">
        <v>95.8</v>
      </c>
      <c r="X34" s="17">
        <f>W34+$F34*$D34</f>
        <v>108.86666666666666</v>
      </c>
      <c r="Y34" s="43" t="s">
        <v>42</v>
      </c>
      <c r="Z34" s="8">
        <v>71</v>
      </c>
      <c r="AA34" s="17">
        <f>Z34+$F34*$D34</f>
        <v>84.066666666666663</v>
      </c>
      <c r="AB34" s="43" t="s">
        <v>42</v>
      </c>
      <c r="AC34" s="66">
        <v>66.899999999999991</v>
      </c>
      <c r="AD34" s="67">
        <f>AC34+$F34*$D34</f>
        <v>79.966666666666654</v>
      </c>
      <c r="AE34" s="68" t="s">
        <v>42</v>
      </c>
      <c r="AF34" s="66">
        <v>91</v>
      </c>
      <c r="AG34" s="67">
        <f>AF34+$F34*$D34</f>
        <v>104.06666666666666</v>
      </c>
      <c r="AH34" s="68" t="s">
        <v>42</v>
      </c>
      <c r="AI34" s="66">
        <v>92</v>
      </c>
      <c r="AJ34" s="67">
        <f>AI34+$F34*$D34</f>
        <v>105.06666666666666</v>
      </c>
      <c r="AK34" s="68" t="s">
        <v>42</v>
      </c>
      <c r="AL34" s="66">
        <v>93.5</v>
      </c>
      <c r="AM34" s="67">
        <f>AL34+$F34*$D34</f>
        <v>106.56666666666666</v>
      </c>
      <c r="AN34" s="68" t="s">
        <v>42</v>
      </c>
      <c r="AO34" s="66">
        <v>89</v>
      </c>
      <c r="AP34" s="67">
        <f>AO34+$F34*$D34</f>
        <v>102.06666666666666</v>
      </c>
      <c r="AQ34" s="68" t="s">
        <v>42</v>
      </c>
      <c r="AR34" s="66">
        <v>90.5</v>
      </c>
      <c r="AS34" s="67">
        <f>AR34+$F34*$D34</f>
        <v>103.56666666666666</v>
      </c>
      <c r="AT34" s="68" t="s">
        <v>42</v>
      </c>
      <c r="AU34" s="66">
        <v>59.800000000000004</v>
      </c>
      <c r="AV34" s="67">
        <f>AU34+$F34*$D34</f>
        <v>72.866666666666674</v>
      </c>
      <c r="AW34" s="68" t="s">
        <v>42</v>
      </c>
      <c r="AX34" s="66">
        <v>65.599999999999994</v>
      </c>
      <c r="AY34" s="67">
        <f>AX34+$F34*$D34</f>
        <v>78.666666666666657</v>
      </c>
      <c r="AZ34" s="68" t="s">
        <v>42</v>
      </c>
      <c r="BA34" s="66">
        <v>90.199999999999989</v>
      </c>
      <c r="BB34" s="67">
        <f>BA34+$F34*$D34</f>
        <v>103.26666666666665</v>
      </c>
      <c r="BC34" s="68" t="s">
        <v>42</v>
      </c>
      <c r="BD34" s="66">
        <v>89.3</v>
      </c>
      <c r="BE34" s="67">
        <f>BD34+$F34*$D34</f>
        <v>102.36666666666666</v>
      </c>
      <c r="BF34" s="68" t="s">
        <v>42</v>
      </c>
      <c r="BG34" s="93">
        <v>68.5</v>
      </c>
      <c r="BH34" s="94">
        <f>BG34+$F34*$D34</f>
        <v>81.566666666666663</v>
      </c>
      <c r="BI34" s="95" t="s">
        <v>42</v>
      </c>
      <c r="BJ34" s="93">
        <v>92.4</v>
      </c>
      <c r="BK34" s="94">
        <f>BJ34+$F34*$D34</f>
        <v>105.46666666666667</v>
      </c>
      <c r="BL34" s="95" t="s">
        <v>42</v>
      </c>
      <c r="BM34" s="93">
        <v>67.5</v>
      </c>
      <c r="BN34" s="94">
        <v>80.599999999999994</v>
      </c>
      <c r="BO34" s="95" t="s">
        <v>42</v>
      </c>
    </row>
    <row r="35" spans="1:67" ht="18">
      <c r="A35" s="140"/>
      <c r="B35" s="6" t="s">
        <v>82</v>
      </c>
      <c r="C35" s="6" t="s">
        <v>25</v>
      </c>
      <c r="D35" s="31">
        <f>(2.5*0.03)/0.9-(2.5*0.03)</f>
        <v>8.3333333333333315E-3</v>
      </c>
      <c r="E35" s="8">
        <v>28.4</v>
      </c>
      <c r="F35" s="8">
        <v>118.4</v>
      </c>
      <c r="G35" s="8">
        <v>85</v>
      </c>
      <c r="H35" s="8"/>
      <c r="I35" s="8">
        <v>125</v>
      </c>
      <c r="J35" s="39">
        <f t="shared" si="0"/>
        <v>112.5</v>
      </c>
      <c r="K35" s="8">
        <v>66</v>
      </c>
      <c r="L35" s="17">
        <f>K35+$E35*$D35</f>
        <v>66.236666666666665</v>
      </c>
      <c r="M35" s="43" t="s">
        <v>42</v>
      </c>
      <c r="N35" s="8">
        <v>84.8</v>
      </c>
      <c r="O35" s="17">
        <f>N35+$E35*$D35</f>
        <v>85.036666666666662</v>
      </c>
      <c r="P35" s="43" t="s">
        <v>42</v>
      </c>
      <c r="Q35" s="8">
        <v>92.899999999999991</v>
      </c>
      <c r="R35" s="17">
        <f>Q35+$E35*$D35</f>
        <v>93.136666666666656</v>
      </c>
      <c r="S35" s="43" t="s">
        <v>42</v>
      </c>
      <c r="T35" s="8">
        <v>93.3</v>
      </c>
      <c r="U35" s="17">
        <f>T35+$E35*$D35</f>
        <v>93.536666666666662</v>
      </c>
      <c r="V35" s="43" t="s">
        <v>42</v>
      </c>
      <c r="W35" s="8">
        <v>93.6</v>
      </c>
      <c r="X35" s="17">
        <f>W35+$E35*$D35</f>
        <v>93.836666666666659</v>
      </c>
      <c r="Y35" s="43" t="s">
        <v>42</v>
      </c>
      <c r="Z35" s="8">
        <v>69.199999999999989</v>
      </c>
      <c r="AA35" s="17">
        <f>Z35+$E35*$D35</f>
        <v>69.436666666666653</v>
      </c>
      <c r="AB35" s="43" t="s">
        <v>42</v>
      </c>
      <c r="AC35" s="66">
        <v>64.199999999999989</v>
      </c>
      <c r="AD35" s="67">
        <f>AC35+$E35*$D35</f>
        <v>64.436666666666653</v>
      </c>
      <c r="AE35" s="68" t="s">
        <v>42</v>
      </c>
      <c r="AF35" s="66">
        <v>88.199999999999989</v>
      </c>
      <c r="AG35" s="67">
        <f>AF35+$E35*$D35</f>
        <v>88.436666666666653</v>
      </c>
      <c r="AH35" s="68" t="s">
        <v>42</v>
      </c>
      <c r="AI35" s="66">
        <v>89</v>
      </c>
      <c r="AJ35" s="67">
        <f>AI35+$E35*$D35</f>
        <v>89.236666666666665</v>
      </c>
      <c r="AK35" s="68" t="s">
        <v>42</v>
      </c>
      <c r="AL35" s="66">
        <v>92.5</v>
      </c>
      <c r="AM35" s="67">
        <f>AL35+$E35*$D35</f>
        <v>92.736666666666665</v>
      </c>
      <c r="AN35" s="68" t="s">
        <v>42</v>
      </c>
      <c r="AO35" s="66">
        <v>90.399999999999991</v>
      </c>
      <c r="AP35" s="67">
        <f>AO35+$E35*$D35</f>
        <v>90.636666666666656</v>
      </c>
      <c r="AQ35" s="68" t="s">
        <v>42</v>
      </c>
      <c r="AR35" s="66">
        <v>87.399999999999991</v>
      </c>
      <c r="AS35" s="67">
        <f>AR35+$E35*$D35</f>
        <v>87.636666666666656</v>
      </c>
      <c r="AT35" s="68" t="s">
        <v>42</v>
      </c>
      <c r="AU35" s="66">
        <v>59.800000000000004</v>
      </c>
      <c r="AV35" s="67">
        <f>AU35+$E35*$D35</f>
        <v>60.036666666666669</v>
      </c>
      <c r="AW35" s="68" t="s">
        <v>42</v>
      </c>
      <c r="AX35" s="66">
        <v>63.5</v>
      </c>
      <c r="AY35" s="67">
        <f>AX35+$E35*$D35</f>
        <v>63.736666666666665</v>
      </c>
      <c r="AZ35" s="68" t="s">
        <v>42</v>
      </c>
      <c r="BA35" s="66">
        <v>87.699999999999989</v>
      </c>
      <c r="BB35" s="67">
        <f>BA35+$E35*$D35</f>
        <v>87.936666666666653</v>
      </c>
      <c r="BC35" s="68" t="s">
        <v>42</v>
      </c>
      <c r="BD35" s="66">
        <v>86.5</v>
      </c>
      <c r="BE35" s="67">
        <f>BD35+$E35*$D35</f>
        <v>86.736666666666665</v>
      </c>
      <c r="BF35" s="68" t="s">
        <v>42</v>
      </c>
      <c r="BG35" s="93">
        <v>66.2</v>
      </c>
      <c r="BH35" s="94">
        <f>BG35+$E35*$D35</f>
        <v>66.436666666666667</v>
      </c>
      <c r="BI35" s="95" t="s">
        <v>42</v>
      </c>
      <c r="BJ35" s="93">
        <v>89.8</v>
      </c>
      <c r="BK35" s="94">
        <f>BJ35+$E35*$D35</f>
        <v>90.036666666666662</v>
      </c>
      <c r="BL35" s="95" t="s">
        <v>42</v>
      </c>
      <c r="BM35" s="93">
        <v>65.2</v>
      </c>
      <c r="BN35" s="94">
        <v>65.400000000000006</v>
      </c>
      <c r="BO35" s="95" t="s">
        <v>42</v>
      </c>
    </row>
    <row r="36" spans="1:67" ht="18">
      <c r="A36" s="140"/>
      <c r="B36" s="6" t="s">
        <v>83</v>
      </c>
      <c r="C36" s="6" t="s">
        <v>26</v>
      </c>
      <c r="D36" s="32">
        <f>(0.6*0.025)/0.9-(0.6*0.025)</f>
        <v>1.666666666666667E-3</v>
      </c>
      <c r="E36" s="12">
        <v>2.9</v>
      </c>
      <c r="F36" s="12">
        <v>46.3</v>
      </c>
      <c r="G36" s="12">
        <v>85</v>
      </c>
      <c r="H36" s="12"/>
      <c r="I36" s="12">
        <v>125</v>
      </c>
      <c r="J36" s="58">
        <f t="shared" si="0"/>
        <v>112.5</v>
      </c>
      <c r="K36" s="12">
        <v>65.899999999999991</v>
      </c>
      <c r="L36" s="37">
        <f>K36+$E36*$D36</f>
        <v>65.904833333333329</v>
      </c>
      <c r="M36" s="44" t="s">
        <v>42</v>
      </c>
      <c r="N36" s="12">
        <v>84.199999999999989</v>
      </c>
      <c r="O36" s="37">
        <f>N36+$E36*$D36</f>
        <v>84.204833333333326</v>
      </c>
      <c r="P36" s="43" t="s">
        <v>42</v>
      </c>
      <c r="Q36" s="12">
        <v>92.3</v>
      </c>
      <c r="R36" s="37">
        <f>Q36+$E36*$D36</f>
        <v>92.304833333333335</v>
      </c>
      <c r="S36" s="43" t="s">
        <v>42</v>
      </c>
      <c r="T36" s="12">
        <v>92.699999999999989</v>
      </c>
      <c r="U36" s="37">
        <f>T36+$E36*$D36</f>
        <v>92.704833333333326</v>
      </c>
      <c r="V36" s="43" t="s">
        <v>42</v>
      </c>
      <c r="W36" s="12">
        <v>93.1</v>
      </c>
      <c r="X36" s="37">
        <f>W36+$E36*$D36</f>
        <v>93.104833333333332</v>
      </c>
      <c r="Y36" s="43" t="s">
        <v>42</v>
      </c>
      <c r="Z36" s="12">
        <v>68.599999999999994</v>
      </c>
      <c r="AA36" s="37">
        <f>Z36+$E36*$D36</f>
        <v>68.604833333333332</v>
      </c>
      <c r="AB36" s="43" t="s">
        <v>42</v>
      </c>
      <c r="AC36" s="73">
        <v>63.1</v>
      </c>
      <c r="AD36" s="74">
        <f>AC36+$E36*$D36</f>
        <v>63.104833333333332</v>
      </c>
      <c r="AE36" s="68" t="s">
        <v>42</v>
      </c>
      <c r="AF36" s="73">
        <v>87.1</v>
      </c>
      <c r="AG36" s="74">
        <f>AF36+$E36*$D36</f>
        <v>87.104833333333332</v>
      </c>
      <c r="AH36" s="68" t="s">
        <v>42</v>
      </c>
      <c r="AI36" s="73">
        <v>87.699999999999989</v>
      </c>
      <c r="AJ36" s="74">
        <f>AI36+$E36*$D36</f>
        <v>87.704833333333326</v>
      </c>
      <c r="AK36" s="68" t="s">
        <v>42</v>
      </c>
      <c r="AL36" s="73">
        <v>92</v>
      </c>
      <c r="AM36" s="74">
        <f>AL36+$E36*$D36</f>
        <v>92.004833333333337</v>
      </c>
      <c r="AN36" s="68" t="s">
        <v>42</v>
      </c>
      <c r="AO36" s="73">
        <v>90.3</v>
      </c>
      <c r="AP36" s="74">
        <f>AO36+$E36*$D36</f>
        <v>90.304833333333335</v>
      </c>
      <c r="AQ36" s="68" t="s">
        <v>42</v>
      </c>
      <c r="AR36" s="73">
        <v>86.399999999999991</v>
      </c>
      <c r="AS36" s="74">
        <f>AR36+$E36*$D36</f>
        <v>86.404833333333329</v>
      </c>
      <c r="AT36" s="68" t="s">
        <v>42</v>
      </c>
      <c r="AU36" s="73">
        <v>59.2</v>
      </c>
      <c r="AV36" s="74">
        <f>AU36+$E36*$D36</f>
        <v>59.204833333333333</v>
      </c>
      <c r="AW36" s="68" t="s">
        <v>42</v>
      </c>
      <c r="AX36" s="73">
        <v>62.800000000000004</v>
      </c>
      <c r="AY36" s="74">
        <f>AX36+$E36*$D36</f>
        <v>62.804833333333335</v>
      </c>
      <c r="AZ36" s="68" t="s">
        <v>42</v>
      </c>
      <c r="BA36" s="73">
        <v>86.899999999999991</v>
      </c>
      <c r="BB36" s="74">
        <f>BA36+$E36*$D36</f>
        <v>86.904833333333329</v>
      </c>
      <c r="BC36" s="68" t="s">
        <v>42</v>
      </c>
      <c r="BD36" s="73">
        <v>85.699999999999989</v>
      </c>
      <c r="BE36" s="74">
        <f>BD36+$E36*$D36</f>
        <v>85.704833333333326</v>
      </c>
      <c r="BF36" s="68" t="s">
        <v>42</v>
      </c>
      <c r="BG36" s="98">
        <v>66.3</v>
      </c>
      <c r="BH36" s="99">
        <f>BG36+$E36*$D36</f>
        <v>66.304833333333335</v>
      </c>
      <c r="BI36" s="95" t="s">
        <v>42</v>
      </c>
      <c r="BJ36" s="98">
        <v>89.7</v>
      </c>
      <c r="BK36" s="99">
        <f>BJ36+$E36*$D36</f>
        <v>89.70483333333334</v>
      </c>
      <c r="BL36" s="95" t="s">
        <v>42</v>
      </c>
      <c r="BM36" s="98">
        <v>65.3</v>
      </c>
      <c r="BN36" s="99">
        <v>65.3</v>
      </c>
      <c r="BO36" s="95" t="s">
        <v>42</v>
      </c>
    </row>
    <row r="37" spans="1:67" s="38" customFormat="1" ht="18">
      <c r="A37" s="23"/>
      <c r="B37" s="15"/>
      <c r="C37" s="16"/>
      <c r="D37" s="33"/>
      <c r="E37" s="16"/>
      <c r="F37" s="16"/>
      <c r="G37" s="16"/>
      <c r="H37" s="16"/>
      <c r="I37" s="16"/>
      <c r="J37" s="59"/>
      <c r="K37" s="16"/>
      <c r="L37" s="18"/>
      <c r="M37" s="51"/>
      <c r="N37" s="16"/>
      <c r="O37" s="18"/>
      <c r="P37" s="51"/>
      <c r="Q37" s="16"/>
      <c r="R37" s="18"/>
      <c r="S37" s="51"/>
      <c r="T37" s="16"/>
      <c r="U37" s="18"/>
      <c r="V37" s="51"/>
      <c r="W37" s="16"/>
      <c r="X37" s="18"/>
      <c r="Y37" s="51"/>
      <c r="Z37" s="16"/>
      <c r="AA37" s="18"/>
      <c r="AB37" s="51"/>
      <c r="AC37" s="75"/>
      <c r="AD37" s="76"/>
      <c r="AE37" s="77"/>
      <c r="AF37" s="75"/>
      <c r="AG37" s="76"/>
      <c r="AH37" s="77"/>
      <c r="AI37" s="75"/>
      <c r="AJ37" s="76"/>
      <c r="AK37" s="77"/>
      <c r="AL37" s="75"/>
      <c r="AM37" s="76"/>
      <c r="AN37" s="77"/>
      <c r="AO37" s="75"/>
      <c r="AP37" s="76"/>
      <c r="AQ37" s="77"/>
      <c r="AR37" s="75"/>
      <c r="AS37" s="76"/>
      <c r="AT37" s="77"/>
      <c r="AU37" s="75"/>
      <c r="AV37" s="76"/>
      <c r="AW37" s="77"/>
      <c r="AX37" s="75"/>
      <c r="AY37" s="76"/>
      <c r="AZ37" s="77"/>
      <c r="BA37" s="75"/>
      <c r="BB37" s="76"/>
      <c r="BC37" s="77"/>
      <c r="BD37" s="75"/>
      <c r="BE37" s="76"/>
      <c r="BF37" s="77"/>
      <c r="BG37" s="100"/>
      <c r="BH37" s="101"/>
      <c r="BI37" s="102"/>
      <c r="BJ37" s="100"/>
      <c r="BK37" s="101"/>
      <c r="BL37" s="102"/>
      <c r="BM37" s="100"/>
      <c r="BN37" s="101"/>
      <c r="BO37" s="102"/>
    </row>
    <row r="38" spans="1:67" ht="18">
      <c r="A38" s="134" t="s">
        <v>27</v>
      </c>
      <c r="B38" s="13" t="s">
        <v>33</v>
      </c>
      <c r="C38" s="13" t="s">
        <v>28</v>
      </c>
      <c r="D38" s="34">
        <f>(3.3*0.01)/0.9-(3.3*0.01)</f>
        <v>3.6666666666666653E-3</v>
      </c>
      <c r="E38" s="14">
        <v>0.9</v>
      </c>
      <c r="F38" s="14">
        <v>29.1</v>
      </c>
      <c r="G38" s="14">
        <v>85</v>
      </c>
      <c r="H38" s="14"/>
      <c r="I38" s="14">
        <v>125</v>
      </c>
      <c r="J38" s="60">
        <f t="shared" si="0"/>
        <v>112.5</v>
      </c>
      <c r="K38" s="14">
        <v>50.800000000000004</v>
      </c>
      <c r="L38" s="19">
        <f>K38+$E38*$D38</f>
        <v>50.803300000000007</v>
      </c>
      <c r="M38" s="45" t="s">
        <v>42</v>
      </c>
      <c r="N38" s="14">
        <v>70.899999999999991</v>
      </c>
      <c r="O38" s="19">
        <f>N38+$E38*$D38</f>
        <v>70.903299999999987</v>
      </c>
      <c r="P38" s="43" t="s">
        <v>42</v>
      </c>
      <c r="Q38" s="14">
        <v>62.9</v>
      </c>
      <c r="R38" s="19">
        <f>Q38+$E38*$D38</f>
        <v>62.903300000000002</v>
      </c>
      <c r="S38" s="43" t="s">
        <v>42</v>
      </c>
      <c r="T38" s="14">
        <v>62.9</v>
      </c>
      <c r="U38" s="19">
        <f>T38+$E38*$D38</f>
        <v>62.903300000000002</v>
      </c>
      <c r="V38" s="43" t="s">
        <v>42</v>
      </c>
      <c r="W38" s="14">
        <v>64</v>
      </c>
      <c r="X38" s="19">
        <f>W38+$E38*$D38</f>
        <v>64.003299999999996</v>
      </c>
      <c r="Y38" s="43" t="s">
        <v>42</v>
      </c>
      <c r="Z38" s="14">
        <v>38.4</v>
      </c>
      <c r="AA38" s="19">
        <f>Z38+$E38*$D38</f>
        <v>38.403300000000002</v>
      </c>
      <c r="AB38" s="43" t="s">
        <v>42</v>
      </c>
      <c r="AC38" s="78">
        <v>38.4</v>
      </c>
      <c r="AD38" s="79">
        <f>AC38+$E38*$D38</f>
        <v>38.403300000000002</v>
      </c>
      <c r="AE38" s="68" t="s">
        <v>42</v>
      </c>
      <c r="AF38" s="78">
        <v>62.1</v>
      </c>
      <c r="AG38" s="79">
        <f>AF38+$E38*$D38</f>
        <v>62.103300000000004</v>
      </c>
      <c r="AH38" s="68" t="s">
        <v>42</v>
      </c>
      <c r="AI38" s="78">
        <v>62.800000000000004</v>
      </c>
      <c r="AJ38" s="79">
        <f>AI38+$E38*$D38</f>
        <v>62.803300000000007</v>
      </c>
      <c r="AK38" s="68" t="s">
        <v>42</v>
      </c>
      <c r="AL38" s="78">
        <v>61.800000000000004</v>
      </c>
      <c r="AM38" s="79">
        <f>AL38+$E38*$D38</f>
        <v>61.803300000000007</v>
      </c>
      <c r="AN38" s="68" t="s">
        <v>42</v>
      </c>
      <c r="AO38" s="78">
        <v>61.7</v>
      </c>
      <c r="AP38" s="79">
        <f>AO38+$E38*$D38</f>
        <v>61.703300000000006</v>
      </c>
      <c r="AQ38" s="68" t="s">
        <v>42</v>
      </c>
      <c r="AR38" s="78" t="s">
        <v>120</v>
      </c>
      <c r="AS38" s="79" t="s">
        <v>93</v>
      </c>
      <c r="AT38" s="68" t="s">
        <v>93</v>
      </c>
      <c r="AU38" s="78" t="s">
        <v>120</v>
      </c>
      <c r="AV38" s="79" t="s">
        <v>93</v>
      </c>
      <c r="AW38" s="68" t="s">
        <v>93</v>
      </c>
      <c r="AX38" s="78" t="s">
        <v>120</v>
      </c>
      <c r="AY38" s="79" t="s">
        <v>93</v>
      </c>
      <c r="AZ38" s="68" t="s">
        <v>93</v>
      </c>
      <c r="BA38" s="78" t="s">
        <v>120</v>
      </c>
      <c r="BB38" s="79" t="s">
        <v>93</v>
      </c>
      <c r="BC38" s="68" t="s">
        <v>93</v>
      </c>
      <c r="BD38" s="78" t="s">
        <v>120</v>
      </c>
      <c r="BE38" s="79" t="s">
        <v>93</v>
      </c>
      <c r="BF38" s="68" t="s">
        <v>93</v>
      </c>
      <c r="BG38" s="103">
        <v>42.3</v>
      </c>
      <c r="BH38" s="104">
        <f>BG38+$E38*$D38</f>
        <v>42.3033</v>
      </c>
      <c r="BI38" s="95" t="s">
        <v>42</v>
      </c>
      <c r="BJ38" s="103">
        <v>66.099999999999994</v>
      </c>
      <c r="BK38" s="104">
        <f>BJ38+$E38*$D38</f>
        <v>66.10329999999999</v>
      </c>
      <c r="BL38" s="95" t="s">
        <v>42</v>
      </c>
      <c r="BM38" s="103">
        <v>43.5</v>
      </c>
      <c r="BN38" s="104">
        <v>43.5</v>
      </c>
      <c r="BO38" s="95" t="s">
        <v>42</v>
      </c>
    </row>
    <row r="39" spans="1:67" ht="18">
      <c r="A39" s="134"/>
      <c r="B39" s="9" t="s">
        <v>34</v>
      </c>
      <c r="C39" s="9" t="s">
        <v>28</v>
      </c>
      <c r="D39" s="31">
        <f>(3.3*0.01)/0.9-(3.3*0.01)</f>
        <v>3.6666666666666653E-3</v>
      </c>
      <c r="E39" s="8">
        <v>0.9</v>
      </c>
      <c r="F39" s="8">
        <v>29.1</v>
      </c>
      <c r="G39" s="8">
        <v>85</v>
      </c>
      <c r="H39" s="8"/>
      <c r="I39" s="8">
        <v>125</v>
      </c>
      <c r="J39" s="60">
        <f t="shared" si="0"/>
        <v>112.5</v>
      </c>
      <c r="K39" s="8">
        <v>51.9</v>
      </c>
      <c r="L39" s="19">
        <f>K39+$E39*$D39</f>
        <v>51.903300000000002</v>
      </c>
      <c r="M39" s="43" t="s">
        <v>42</v>
      </c>
      <c r="N39" s="8">
        <v>72</v>
      </c>
      <c r="O39" s="19">
        <f>N39+$E39*$D39</f>
        <v>72.003299999999996</v>
      </c>
      <c r="P39" s="43" t="s">
        <v>42</v>
      </c>
      <c r="Q39" s="8">
        <v>67.5</v>
      </c>
      <c r="R39" s="19">
        <f>Q39+$E39*$D39</f>
        <v>67.503299999999996</v>
      </c>
      <c r="S39" s="43" t="s">
        <v>42</v>
      </c>
      <c r="T39" s="8">
        <v>67.699999999999989</v>
      </c>
      <c r="U39" s="19">
        <f>T39+$E39*$D39</f>
        <v>67.703299999999984</v>
      </c>
      <c r="V39" s="43" t="s">
        <v>42</v>
      </c>
      <c r="W39" s="8">
        <v>69.099999999999994</v>
      </c>
      <c r="X39" s="19">
        <f>W39+$E39*$D39</f>
        <v>69.10329999999999</v>
      </c>
      <c r="Y39" s="43" t="s">
        <v>42</v>
      </c>
      <c r="Z39" s="8">
        <v>43.800000000000004</v>
      </c>
      <c r="AA39" s="19">
        <f>Z39+$E39*$D39</f>
        <v>43.803300000000007</v>
      </c>
      <c r="AB39" s="43" t="s">
        <v>42</v>
      </c>
      <c r="AC39" s="66">
        <v>42.2</v>
      </c>
      <c r="AD39" s="79">
        <f>AC39+$E39*$D39</f>
        <v>42.203300000000006</v>
      </c>
      <c r="AE39" s="68" t="s">
        <v>42</v>
      </c>
      <c r="AF39" s="66">
        <v>66.3</v>
      </c>
      <c r="AG39" s="79">
        <f>AF39+$E39*$D39</f>
        <v>66.303299999999993</v>
      </c>
      <c r="AH39" s="68" t="s">
        <v>42</v>
      </c>
      <c r="AI39" s="66">
        <v>66.699999999999989</v>
      </c>
      <c r="AJ39" s="79">
        <f>AI39+$E39*$D39</f>
        <v>66.703299999999984</v>
      </c>
      <c r="AK39" s="68" t="s">
        <v>42</v>
      </c>
      <c r="AL39" s="66">
        <v>67</v>
      </c>
      <c r="AM39" s="79">
        <f>AL39+$E39*$D39</f>
        <v>67.003299999999996</v>
      </c>
      <c r="AN39" s="68" t="s">
        <v>42</v>
      </c>
      <c r="AO39" s="66">
        <v>66.399999999999991</v>
      </c>
      <c r="AP39" s="79">
        <f>AO39+$E39*$D39</f>
        <v>66.403299999999987</v>
      </c>
      <c r="AQ39" s="68" t="s">
        <v>42</v>
      </c>
      <c r="AR39" s="66">
        <v>65.199999999999989</v>
      </c>
      <c r="AS39" s="79">
        <f>AR39+$E39*$D39</f>
        <v>65.203299999999984</v>
      </c>
      <c r="AT39" s="68" t="s">
        <v>42</v>
      </c>
      <c r="AU39" s="66">
        <v>40.4</v>
      </c>
      <c r="AV39" s="79">
        <f>AU39+$E39*$D39</f>
        <v>40.403300000000002</v>
      </c>
      <c r="AW39" s="68" t="s">
        <v>42</v>
      </c>
      <c r="AX39" s="66">
        <v>41.300000000000004</v>
      </c>
      <c r="AY39" s="79">
        <f>AX39+$E39*$D39</f>
        <v>41.303300000000007</v>
      </c>
      <c r="AZ39" s="68" t="s">
        <v>42</v>
      </c>
      <c r="BA39" s="66">
        <v>64.8</v>
      </c>
      <c r="BB39" s="79">
        <f>BA39+$E39*$D39</f>
        <v>64.803299999999993</v>
      </c>
      <c r="BC39" s="68" t="s">
        <v>42</v>
      </c>
      <c r="BD39" s="66">
        <v>64.699999999999989</v>
      </c>
      <c r="BE39" s="79">
        <f>BD39+$E39*$D39</f>
        <v>64.703299999999984</v>
      </c>
      <c r="BF39" s="68" t="s">
        <v>42</v>
      </c>
      <c r="BG39" s="93">
        <v>47.3</v>
      </c>
      <c r="BH39" s="104">
        <f>BG39+$E39*$D39</f>
        <v>47.3033</v>
      </c>
      <c r="BI39" s="95" t="s">
        <v>42</v>
      </c>
      <c r="BJ39" s="93">
        <v>71</v>
      </c>
      <c r="BK39" s="104">
        <f>BJ39+$E39*$D39</f>
        <v>71.003299999999996</v>
      </c>
      <c r="BL39" s="95" t="s">
        <v>42</v>
      </c>
      <c r="BM39" s="93">
        <v>48</v>
      </c>
      <c r="BN39" s="104">
        <v>48</v>
      </c>
      <c r="BO39" s="95" t="s">
        <v>42</v>
      </c>
    </row>
    <row r="40" spans="1:67" ht="18">
      <c r="A40" s="134"/>
      <c r="B40" s="9" t="s">
        <v>35</v>
      </c>
      <c r="C40" s="9" t="s">
        <v>29</v>
      </c>
      <c r="D40" s="31">
        <f>(3.3*0.01)/0.9-(3.3*0.01)</f>
        <v>3.6666666666666653E-3</v>
      </c>
      <c r="E40" s="8">
        <v>0.9</v>
      </c>
      <c r="F40" s="8">
        <v>34.799999999999997</v>
      </c>
      <c r="G40" s="8">
        <v>85</v>
      </c>
      <c r="H40" s="8"/>
      <c r="I40" s="8">
        <v>125</v>
      </c>
      <c r="J40" s="60">
        <f t="shared" si="0"/>
        <v>112.5</v>
      </c>
      <c r="K40" s="8">
        <v>51.4</v>
      </c>
      <c r="L40" s="19">
        <f>K40+$E40*$D40</f>
        <v>51.403300000000002</v>
      </c>
      <c r="M40" s="43" t="s">
        <v>42</v>
      </c>
      <c r="N40" s="8">
        <v>71.5</v>
      </c>
      <c r="O40" s="19">
        <f>N40+$E40*$D40</f>
        <v>71.503299999999996</v>
      </c>
      <c r="P40" s="43" t="s">
        <v>42</v>
      </c>
      <c r="Q40" s="8">
        <v>64.899999999999991</v>
      </c>
      <c r="R40" s="19">
        <f>Q40+$E40*$D40</f>
        <v>64.903299999999987</v>
      </c>
      <c r="S40" s="43" t="s">
        <v>42</v>
      </c>
      <c r="T40" s="8">
        <v>65.099999999999994</v>
      </c>
      <c r="U40" s="19">
        <f>T40+$E40*$D40</f>
        <v>65.10329999999999</v>
      </c>
      <c r="V40" s="43" t="s">
        <v>42</v>
      </c>
      <c r="W40" s="8">
        <v>66.3</v>
      </c>
      <c r="X40" s="19">
        <f>W40+$E40*$D40</f>
        <v>66.303299999999993</v>
      </c>
      <c r="Y40" s="43" t="s">
        <v>42</v>
      </c>
      <c r="Z40" s="8">
        <v>40.6</v>
      </c>
      <c r="AA40" s="19">
        <f>Z40+$E40*$D40</f>
        <v>40.603300000000004</v>
      </c>
      <c r="AB40" s="43" t="s">
        <v>42</v>
      </c>
      <c r="AC40" s="66">
        <v>40.1</v>
      </c>
      <c r="AD40" s="79">
        <f>AC40+$E40*$D40</f>
        <v>40.103300000000004</v>
      </c>
      <c r="AE40" s="68" t="s">
        <v>42</v>
      </c>
      <c r="AF40" s="66">
        <v>64.099999999999994</v>
      </c>
      <c r="AG40" s="79">
        <f>AF40+$E40*$D40</f>
        <v>64.10329999999999</v>
      </c>
      <c r="AH40" s="68" t="s">
        <v>42</v>
      </c>
      <c r="AI40" s="66">
        <v>64.5</v>
      </c>
      <c r="AJ40" s="79">
        <f>AI40+$E40*$D40</f>
        <v>64.503299999999996</v>
      </c>
      <c r="AK40" s="68" t="s">
        <v>42</v>
      </c>
      <c r="AL40" s="66">
        <v>63.9</v>
      </c>
      <c r="AM40" s="79">
        <f>AL40+$E40*$D40</f>
        <v>63.903300000000002</v>
      </c>
      <c r="AN40" s="68" t="s">
        <v>42</v>
      </c>
      <c r="AO40" s="66">
        <v>63.6</v>
      </c>
      <c r="AP40" s="79">
        <f>AO40+$E40*$D40</f>
        <v>63.603300000000004</v>
      </c>
      <c r="AQ40" s="68" t="s">
        <v>42</v>
      </c>
      <c r="AR40" s="66" t="s">
        <v>120</v>
      </c>
      <c r="AS40" s="79" t="s">
        <v>93</v>
      </c>
      <c r="AT40" s="68" t="s">
        <v>93</v>
      </c>
      <c r="AU40" s="66" t="s">
        <v>120</v>
      </c>
      <c r="AV40" s="79" t="s">
        <v>93</v>
      </c>
      <c r="AW40" s="68" t="s">
        <v>93</v>
      </c>
      <c r="AX40" s="66" t="s">
        <v>120</v>
      </c>
      <c r="AY40" s="79" t="s">
        <v>93</v>
      </c>
      <c r="AZ40" s="68" t="s">
        <v>93</v>
      </c>
      <c r="BA40" s="66" t="s">
        <v>120</v>
      </c>
      <c r="BB40" s="79" t="s">
        <v>93</v>
      </c>
      <c r="BC40" s="68" t="s">
        <v>93</v>
      </c>
      <c r="BD40" s="66" t="s">
        <v>120</v>
      </c>
      <c r="BE40" s="79" t="s">
        <v>93</v>
      </c>
      <c r="BF40" s="68" t="s">
        <v>93</v>
      </c>
      <c r="BG40" s="93">
        <v>45.8</v>
      </c>
      <c r="BH40" s="104">
        <f>BG40+$E40*$D40</f>
        <v>45.8033</v>
      </c>
      <c r="BI40" s="95" t="s">
        <v>42</v>
      </c>
      <c r="BJ40" s="93">
        <v>69.599999999999994</v>
      </c>
      <c r="BK40" s="104">
        <f>BJ40+$E40*$D40</f>
        <v>69.60329999999999</v>
      </c>
      <c r="BL40" s="95" t="s">
        <v>42</v>
      </c>
      <c r="BM40" s="93">
        <v>46.8</v>
      </c>
      <c r="BN40" s="104">
        <v>46.8</v>
      </c>
      <c r="BO40" s="95" t="s">
        <v>42</v>
      </c>
    </row>
    <row r="41" spans="1:67" ht="18">
      <c r="A41" s="134"/>
      <c r="B41" s="9" t="s">
        <v>36</v>
      </c>
      <c r="C41" s="9" t="s">
        <v>30</v>
      </c>
      <c r="D41" s="31">
        <f>(3.3*0.03384)/0.9-(3.3*0.03384)</f>
        <v>1.2408000000000002E-2</v>
      </c>
      <c r="E41" s="8"/>
      <c r="F41" s="8">
        <v>11.6</v>
      </c>
      <c r="G41" s="8">
        <v>85</v>
      </c>
      <c r="H41" s="8"/>
      <c r="I41" s="8">
        <v>125</v>
      </c>
      <c r="J41" s="60">
        <f t="shared" si="0"/>
        <v>112.5</v>
      </c>
      <c r="K41" s="8">
        <v>42.2</v>
      </c>
      <c r="L41" s="19">
        <f>K41+$F41*$D41</f>
        <v>42.343932800000005</v>
      </c>
      <c r="M41" s="43" t="s">
        <v>42</v>
      </c>
      <c r="N41" s="8">
        <v>63.1</v>
      </c>
      <c r="O41" s="19">
        <f>N41+$F41*$D41</f>
        <v>63.243932800000003</v>
      </c>
      <c r="P41" s="43" t="s">
        <v>42</v>
      </c>
      <c r="Q41" s="8">
        <v>69.3</v>
      </c>
      <c r="R41" s="19">
        <f>Q41+$F41*$D41</f>
        <v>69.443932799999999</v>
      </c>
      <c r="S41" s="43" t="s">
        <v>42</v>
      </c>
      <c r="T41" s="8">
        <v>66.8</v>
      </c>
      <c r="U41" s="19">
        <f>T41+$F41*$D41</f>
        <v>66.943932799999999</v>
      </c>
      <c r="V41" s="43" t="s">
        <v>42</v>
      </c>
      <c r="W41" s="8">
        <v>68.8</v>
      </c>
      <c r="X41" s="19">
        <f>W41+$F41*$D41</f>
        <v>68.943932799999999</v>
      </c>
      <c r="Y41" s="43" t="s">
        <v>42</v>
      </c>
      <c r="Z41" s="8">
        <v>44.6</v>
      </c>
      <c r="AA41" s="19">
        <f>Z41+$F41*$D41</f>
        <v>44.743932800000003</v>
      </c>
      <c r="AB41" s="43" t="s">
        <v>42</v>
      </c>
      <c r="AC41" s="66">
        <v>45.6</v>
      </c>
      <c r="AD41" s="79">
        <f>AC41+$F41*$D41</f>
        <v>45.743932800000003</v>
      </c>
      <c r="AE41" s="68" t="s">
        <v>42</v>
      </c>
      <c r="AF41" s="66">
        <v>67.599999999999994</v>
      </c>
      <c r="AG41" s="79">
        <f>AF41+$F41*$D41</f>
        <v>67.743932799999996</v>
      </c>
      <c r="AH41" s="68" t="s">
        <v>42</v>
      </c>
      <c r="AI41" s="66">
        <v>64.599999999999994</v>
      </c>
      <c r="AJ41" s="79">
        <f>AI41+$F41*$D41</f>
        <v>64.743932799999996</v>
      </c>
      <c r="AK41" s="68" t="s">
        <v>42</v>
      </c>
      <c r="AL41" s="66">
        <v>68.099999999999994</v>
      </c>
      <c r="AM41" s="79">
        <f>AL41+$F41*$D41</f>
        <v>68.243932799999996</v>
      </c>
      <c r="AN41" s="68" t="s">
        <v>42</v>
      </c>
      <c r="AO41" s="66">
        <v>63.5</v>
      </c>
      <c r="AP41" s="79">
        <f>AO41+$F41*$D41</f>
        <v>63.643932800000002</v>
      </c>
      <c r="AQ41" s="68" t="s">
        <v>42</v>
      </c>
      <c r="AR41" s="66">
        <v>64</v>
      </c>
      <c r="AS41" s="79">
        <f>AR41+$F41*$D41</f>
        <v>64.143932800000002</v>
      </c>
      <c r="AT41" s="68" t="s">
        <v>42</v>
      </c>
      <c r="AU41" s="66">
        <v>40.6</v>
      </c>
      <c r="AV41" s="79">
        <f>AU41+$F41*$D41</f>
        <v>40.743932800000003</v>
      </c>
      <c r="AW41" s="68" t="s">
        <v>42</v>
      </c>
      <c r="AX41" s="66">
        <v>41.300000000000004</v>
      </c>
      <c r="AY41" s="79">
        <f>AX41+$F41*$D41</f>
        <v>41.443932800000006</v>
      </c>
      <c r="AZ41" s="68" t="s">
        <v>42</v>
      </c>
      <c r="BA41" s="66">
        <v>64.899999999999991</v>
      </c>
      <c r="BB41" s="79">
        <f>BA41+$F41*$D41</f>
        <v>65.043932799999993</v>
      </c>
      <c r="BC41" s="68" t="s">
        <v>42</v>
      </c>
      <c r="BD41" s="66">
        <v>64.399999999999991</v>
      </c>
      <c r="BE41" s="79">
        <f>BD41+$F41*$D41</f>
        <v>64.543932799999993</v>
      </c>
      <c r="BF41" s="68" t="s">
        <v>42</v>
      </c>
      <c r="BG41" s="93">
        <v>45.9</v>
      </c>
      <c r="BH41" s="104">
        <f>BG41+$F41*$D41</f>
        <v>46.0439328</v>
      </c>
      <c r="BI41" s="95" t="s">
        <v>42</v>
      </c>
      <c r="BJ41" s="93">
        <v>69.2</v>
      </c>
      <c r="BK41" s="104">
        <f>BJ41+$F41*$D41</f>
        <v>69.343932800000005</v>
      </c>
      <c r="BL41" s="95" t="s">
        <v>42</v>
      </c>
      <c r="BM41" s="93">
        <v>47</v>
      </c>
      <c r="BN41" s="104">
        <v>47.1</v>
      </c>
      <c r="BO41" s="95" t="s">
        <v>42</v>
      </c>
    </row>
    <row r="42" spans="1:67" ht="18">
      <c r="A42" s="134"/>
      <c r="B42" s="9" t="s">
        <v>84</v>
      </c>
      <c r="C42" s="9" t="s">
        <v>85</v>
      </c>
      <c r="D42" s="31">
        <v>9.5000000000000001E-2</v>
      </c>
      <c r="E42" s="61"/>
      <c r="F42" s="61"/>
      <c r="G42" s="8">
        <v>85</v>
      </c>
      <c r="H42" s="8"/>
      <c r="I42" s="8"/>
      <c r="J42" s="39"/>
      <c r="K42" s="8">
        <v>49.2</v>
      </c>
      <c r="L42" s="17"/>
      <c r="M42" s="50" t="s">
        <v>93</v>
      </c>
      <c r="N42" s="8">
        <v>69.599999999999994</v>
      </c>
      <c r="O42" s="17"/>
      <c r="P42" s="50" t="s">
        <v>93</v>
      </c>
      <c r="Q42" s="8">
        <v>64.899999999999991</v>
      </c>
      <c r="R42" s="17"/>
      <c r="S42" s="50" t="s">
        <v>93</v>
      </c>
      <c r="T42" s="8">
        <v>65.199999999999989</v>
      </c>
      <c r="U42" s="17"/>
      <c r="V42" s="50" t="s">
        <v>93</v>
      </c>
      <c r="W42" s="8">
        <v>66.5</v>
      </c>
      <c r="X42" s="17"/>
      <c r="Y42" s="50" t="s">
        <v>93</v>
      </c>
      <c r="Z42" s="8">
        <v>41</v>
      </c>
      <c r="AA42" s="17"/>
      <c r="AB42" s="50" t="s">
        <v>93</v>
      </c>
      <c r="AC42" s="66">
        <v>39.9</v>
      </c>
      <c r="AD42" s="67"/>
      <c r="AE42" s="72" t="s">
        <v>93</v>
      </c>
      <c r="AF42" s="66">
        <v>63.9</v>
      </c>
      <c r="AG42" s="67"/>
      <c r="AH42" s="72" t="s">
        <v>93</v>
      </c>
      <c r="AI42" s="66">
        <v>64.3</v>
      </c>
      <c r="AJ42" s="67"/>
      <c r="AK42" s="72" t="s">
        <v>93</v>
      </c>
      <c r="AL42" s="66">
        <v>64.199999999999989</v>
      </c>
      <c r="AM42" s="67"/>
      <c r="AN42" s="72" t="s">
        <v>93</v>
      </c>
      <c r="AO42" s="66">
        <v>63.6</v>
      </c>
      <c r="AP42" s="67"/>
      <c r="AQ42" s="72" t="s">
        <v>93</v>
      </c>
      <c r="AR42" s="66">
        <v>62.7</v>
      </c>
      <c r="AS42" s="67"/>
      <c r="AT42" s="72" t="s">
        <v>93</v>
      </c>
      <c r="AU42" s="66">
        <v>37.9</v>
      </c>
      <c r="AV42" s="67"/>
      <c r="AW42" s="72" t="s">
        <v>93</v>
      </c>
      <c r="AX42" s="66">
        <v>38.5</v>
      </c>
      <c r="AY42" s="67"/>
      <c r="AZ42" s="72" t="s">
        <v>93</v>
      </c>
      <c r="BA42" s="66">
        <v>62.300000000000004</v>
      </c>
      <c r="BB42" s="67"/>
      <c r="BC42" s="72" t="s">
        <v>93</v>
      </c>
      <c r="BD42" s="66">
        <v>62.2</v>
      </c>
      <c r="BE42" s="67"/>
      <c r="BF42" s="72" t="s">
        <v>93</v>
      </c>
      <c r="BG42" s="93">
        <v>38.799999999999997</v>
      </c>
      <c r="BH42" s="94"/>
      <c r="BI42" s="96" t="s">
        <v>93</v>
      </c>
      <c r="BJ42" s="93">
        <v>62.5</v>
      </c>
      <c r="BK42" s="94"/>
      <c r="BL42" s="96" t="s">
        <v>93</v>
      </c>
      <c r="BM42" s="93">
        <v>40.200000000000003</v>
      </c>
      <c r="BN42" s="94"/>
      <c r="BO42" s="96" t="s">
        <v>42</v>
      </c>
    </row>
    <row r="43" spans="1:67" ht="18">
      <c r="A43" s="134"/>
      <c r="B43" s="9" t="s">
        <v>86</v>
      </c>
      <c r="C43" s="9" t="s">
        <v>85</v>
      </c>
      <c r="D43" s="31">
        <v>9.5000000000000001E-2</v>
      </c>
      <c r="E43" s="61"/>
      <c r="F43" s="61"/>
      <c r="G43" s="8">
        <v>85</v>
      </c>
      <c r="H43" s="8"/>
      <c r="I43" s="8"/>
      <c r="J43" s="39"/>
      <c r="K43" s="8">
        <v>49</v>
      </c>
      <c r="L43" s="17"/>
      <c r="M43" s="50" t="s">
        <v>93</v>
      </c>
      <c r="N43" s="8">
        <v>69.399999999999991</v>
      </c>
      <c r="O43" s="17"/>
      <c r="P43" s="50" t="s">
        <v>93</v>
      </c>
      <c r="Q43" s="8">
        <v>65.099999999999994</v>
      </c>
      <c r="R43" s="17"/>
      <c r="S43" s="50" t="s">
        <v>93</v>
      </c>
      <c r="T43" s="8">
        <v>65.399999999999991</v>
      </c>
      <c r="U43" s="17"/>
      <c r="V43" s="50" t="s">
        <v>93</v>
      </c>
      <c r="W43" s="8">
        <v>66.699999999999989</v>
      </c>
      <c r="X43" s="17"/>
      <c r="Y43" s="50" t="s">
        <v>93</v>
      </c>
      <c r="Z43" s="8">
        <v>41.2</v>
      </c>
      <c r="AA43" s="17"/>
      <c r="AB43" s="50" t="s">
        <v>93</v>
      </c>
      <c r="AC43" s="66">
        <v>40</v>
      </c>
      <c r="AD43" s="67"/>
      <c r="AE43" s="72" t="s">
        <v>93</v>
      </c>
      <c r="AF43" s="66">
        <v>64</v>
      </c>
      <c r="AG43" s="67"/>
      <c r="AH43" s="72" t="s">
        <v>93</v>
      </c>
      <c r="AI43" s="66">
        <v>64.399999999999991</v>
      </c>
      <c r="AJ43" s="67"/>
      <c r="AK43" s="72" t="s">
        <v>93</v>
      </c>
      <c r="AL43" s="66">
        <v>64.099999999999994</v>
      </c>
      <c r="AM43" s="67"/>
      <c r="AN43" s="72" t="s">
        <v>93</v>
      </c>
      <c r="AO43" s="66">
        <v>64.199999999999989</v>
      </c>
      <c r="AP43" s="67"/>
      <c r="AQ43" s="72" t="s">
        <v>93</v>
      </c>
      <c r="AR43" s="66" t="s">
        <v>120</v>
      </c>
      <c r="AS43" s="67"/>
      <c r="AT43" s="72" t="s">
        <v>93</v>
      </c>
      <c r="AU43" s="66" t="s">
        <v>120</v>
      </c>
      <c r="AV43" s="67"/>
      <c r="AW43" s="72" t="s">
        <v>93</v>
      </c>
      <c r="AX43" s="66" t="s">
        <v>120</v>
      </c>
      <c r="AY43" s="67"/>
      <c r="AZ43" s="72" t="s">
        <v>93</v>
      </c>
      <c r="BA43" s="66" t="s">
        <v>120</v>
      </c>
      <c r="BB43" s="67"/>
      <c r="BC43" s="72" t="s">
        <v>93</v>
      </c>
      <c r="BD43" s="66" t="s">
        <v>120</v>
      </c>
      <c r="BE43" s="67"/>
      <c r="BF43" s="72" t="s">
        <v>93</v>
      </c>
      <c r="BG43" s="93">
        <v>44.3</v>
      </c>
      <c r="BH43" s="94"/>
      <c r="BI43" s="96" t="s">
        <v>93</v>
      </c>
      <c r="BJ43" s="93">
        <v>67.900000000000006</v>
      </c>
      <c r="BK43" s="94"/>
      <c r="BL43" s="96" t="s">
        <v>93</v>
      </c>
      <c r="BM43" s="93">
        <v>45.3</v>
      </c>
      <c r="BN43" s="94"/>
      <c r="BO43" s="96" t="s">
        <v>42</v>
      </c>
    </row>
    <row r="44" spans="1:67" ht="18">
      <c r="A44" s="134"/>
      <c r="B44" s="9" t="s">
        <v>87</v>
      </c>
      <c r="C44" s="9" t="s">
        <v>88</v>
      </c>
      <c r="D44" s="31">
        <f>(3.3*0.0003)/0.9-(3.3*0.0003)</f>
        <v>1.0999999999999985E-4</v>
      </c>
      <c r="E44" s="61"/>
      <c r="F44" s="61"/>
      <c r="G44" s="8">
        <v>100</v>
      </c>
      <c r="H44" s="8"/>
      <c r="I44" s="8"/>
      <c r="J44" s="39"/>
      <c r="K44" s="8">
        <v>39.700000000000003</v>
      </c>
      <c r="L44" s="17"/>
      <c r="M44" s="50" t="s">
        <v>93</v>
      </c>
      <c r="N44" s="8">
        <v>60.9</v>
      </c>
      <c r="O44" s="17"/>
      <c r="P44" s="50" t="s">
        <v>93</v>
      </c>
      <c r="Q44" s="8">
        <v>66.899999999999991</v>
      </c>
      <c r="R44" s="17"/>
      <c r="S44" s="50" t="s">
        <v>93</v>
      </c>
      <c r="T44" s="8">
        <v>65.699999999999989</v>
      </c>
      <c r="U44" s="17"/>
      <c r="V44" s="50" t="s">
        <v>93</v>
      </c>
      <c r="W44" s="8">
        <v>66.5</v>
      </c>
      <c r="X44" s="17"/>
      <c r="Y44" s="50" t="s">
        <v>93</v>
      </c>
      <c r="Z44" s="8">
        <v>42.2</v>
      </c>
      <c r="AA44" s="17"/>
      <c r="AB44" s="50" t="s">
        <v>93</v>
      </c>
      <c r="AC44" s="66">
        <v>43.5</v>
      </c>
      <c r="AD44" s="67"/>
      <c r="AE44" s="72" t="s">
        <v>93</v>
      </c>
      <c r="AF44" s="66">
        <v>65.5</v>
      </c>
      <c r="AG44" s="67"/>
      <c r="AH44" s="72" t="s">
        <v>93</v>
      </c>
      <c r="AI44" s="66">
        <v>64.5</v>
      </c>
      <c r="AJ44" s="67"/>
      <c r="AK44" s="72" t="s">
        <v>93</v>
      </c>
      <c r="AL44" s="66">
        <v>65.899999999999991</v>
      </c>
      <c r="AM44" s="67"/>
      <c r="AN44" s="72" t="s">
        <v>93</v>
      </c>
      <c r="AO44" s="66">
        <v>63.6</v>
      </c>
      <c r="AP44" s="67"/>
      <c r="AQ44" s="72" t="s">
        <v>93</v>
      </c>
      <c r="AR44" s="66">
        <v>64</v>
      </c>
      <c r="AS44" s="67"/>
      <c r="AT44" s="72" t="s">
        <v>93</v>
      </c>
      <c r="AU44" s="66">
        <v>40.1</v>
      </c>
      <c r="AV44" s="67"/>
      <c r="AW44" s="72" t="s">
        <v>93</v>
      </c>
      <c r="AX44" s="66">
        <v>41.300000000000004</v>
      </c>
      <c r="AY44" s="67"/>
      <c r="AZ44" s="72" t="s">
        <v>93</v>
      </c>
      <c r="BA44" s="66">
        <v>64.899999999999991</v>
      </c>
      <c r="BB44" s="67"/>
      <c r="BC44" s="72" t="s">
        <v>93</v>
      </c>
      <c r="BD44" s="66">
        <v>64.399999999999991</v>
      </c>
      <c r="BE44" s="67"/>
      <c r="BF44" s="72" t="s">
        <v>93</v>
      </c>
      <c r="BG44" s="93">
        <v>47.4</v>
      </c>
      <c r="BH44" s="94"/>
      <c r="BI44" s="96" t="s">
        <v>93</v>
      </c>
      <c r="BJ44" s="93">
        <v>70.7</v>
      </c>
      <c r="BK44" s="94"/>
      <c r="BL44" s="96" t="s">
        <v>93</v>
      </c>
      <c r="BM44" s="93">
        <v>48.5</v>
      </c>
      <c r="BN44" s="94"/>
      <c r="BO44" s="96" t="s">
        <v>42</v>
      </c>
    </row>
    <row r="45" spans="1:67" ht="20">
      <c r="A45" s="24"/>
      <c r="B45" s="2" t="s">
        <v>31</v>
      </c>
      <c r="C45" s="2"/>
      <c r="D45" s="35">
        <f>SUM(D8:D44)</f>
        <v>13.984009226666666</v>
      </c>
      <c r="E45" s="29"/>
      <c r="F45" s="29"/>
      <c r="G45" s="29"/>
      <c r="H45" s="29"/>
      <c r="I45" s="29"/>
      <c r="J45" s="57"/>
      <c r="K45" s="52"/>
      <c r="L45" s="53"/>
      <c r="M45" s="54"/>
      <c r="N45" s="52"/>
      <c r="O45" s="53"/>
      <c r="P45" s="54"/>
      <c r="Q45" s="52"/>
      <c r="R45" s="53"/>
      <c r="S45" s="54"/>
      <c r="T45" s="52"/>
      <c r="U45" s="53"/>
      <c r="V45" s="54"/>
      <c r="W45" s="52"/>
      <c r="X45" s="53"/>
      <c r="Y45" s="54"/>
      <c r="Z45" s="52"/>
      <c r="AA45" s="53"/>
      <c r="AB45" s="54"/>
      <c r="AC45" s="80"/>
      <c r="AD45" s="81"/>
      <c r="AE45" s="82"/>
      <c r="AF45" s="80"/>
      <c r="AG45" s="81"/>
      <c r="AH45" s="82"/>
      <c r="AI45" s="80"/>
      <c r="AJ45" s="81"/>
      <c r="AK45" s="82"/>
      <c r="AL45" s="80"/>
      <c r="AM45" s="81"/>
      <c r="AN45" s="82"/>
      <c r="AO45" s="80"/>
      <c r="AP45" s="81"/>
      <c r="AQ45" s="82"/>
      <c r="AR45" s="80"/>
      <c r="AS45" s="81"/>
      <c r="AT45" s="82"/>
      <c r="AU45" s="80"/>
      <c r="AV45" s="81"/>
      <c r="AW45" s="82"/>
      <c r="AX45" s="80"/>
      <c r="AY45" s="81"/>
      <c r="AZ45" s="82"/>
      <c r="BA45" s="80"/>
      <c r="BB45" s="81"/>
      <c r="BC45" s="82"/>
      <c r="BD45" s="80"/>
      <c r="BE45" s="81"/>
      <c r="BF45" s="82"/>
      <c r="BG45" s="105"/>
      <c r="BH45" s="106"/>
      <c r="BI45" s="107"/>
      <c r="BJ45" s="105"/>
      <c r="BK45" s="106"/>
      <c r="BL45" s="107"/>
      <c r="BM45" s="105"/>
      <c r="BN45" s="106"/>
      <c r="BO45" s="107"/>
    </row>
    <row r="46" spans="1:67" ht="18">
      <c r="A46" s="134" t="s">
        <v>37</v>
      </c>
      <c r="B46" s="9" t="s">
        <v>38</v>
      </c>
      <c r="C46" s="9"/>
      <c r="D46" s="31"/>
      <c r="E46" s="8"/>
      <c r="F46" s="8"/>
      <c r="G46" s="8"/>
      <c r="H46" s="8"/>
      <c r="I46" s="8"/>
      <c r="J46" s="39"/>
      <c r="K46" s="8">
        <v>36.800000000000004</v>
      </c>
      <c r="L46" s="43" t="s">
        <v>108</v>
      </c>
      <c r="M46" s="50"/>
      <c r="N46" s="8">
        <v>58.9</v>
      </c>
      <c r="O46" s="43" t="s">
        <v>108</v>
      </c>
      <c r="P46" s="50"/>
      <c r="Q46" s="8">
        <v>63.7</v>
      </c>
      <c r="R46" s="43" t="s">
        <v>108</v>
      </c>
      <c r="S46" s="50"/>
      <c r="T46" s="8">
        <v>61.9</v>
      </c>
      <c r="U46" s="43" t="s">
        <v>108</v>
      </c>
      <c r="V46" s="50"/>
      <c r="W46" s="8">
        <v>63.300000000000004</v>
      </c>
      <c r="X46" s="43" t="s">
        <v>108</v>
      </c>
      <c r="Y46" s="50"/>
      <c r="Z46" s="8">
        <v>39.200000000000003</v>
      </c>
      <c r="AA46" s="43" t="s">
        <v>108</v>
      </c>
      <c r="AB46" s="50"/>
      <c r="AC46" s="66">
        <v>40</v>
      </c>
      <c r="AD46" s="67"/>
      <c r="AE46" s="68" t="s">
        <v>108</v>
      </c>
      <c r="AF46" s="66">
        <v>62.4</v>
      </c>
      <c r="AG46" s="67"/>
      <c r="AH46" s="68" t="s">
        <v>108</v>
      </c>
      <c r="AI46" s="66">
        <v>60.800000000000004</v>
      </c>
      <c r="AJ46" s="67"/>
      <c r="AK46" s="68" t="s">
        <v>108</v>
      </c>
      <c r="AL46" s="66">
        <v>62.800000000000004</v>
      </c>
      <c r="AM46" s="67"/>
      <c r="AN46" s="68" t="s">
        <v>108</v>
      </c>
      <c r="AO46" s="66">
        <v>60.1</v>
      </c>
      <c r="AP46" s="67"/>
      <c r="AQ46" s="68" t="s">
        <v>42</v>
      </c>
      <c r="AR46" s="66">
        <v>60.4</v>
      </c>
      <c r="AS46" s="67"/>
      <c r="AT46" s="68" t="s">
        <v>42</v>
      </c>
      <c r="AU46" s="66">
        <v>36.5</v>
      </c>
      <c r="AV46" s="67"/>
      <c r="AW46" s="68" t="s">
        <v>42</v>
      </c>
      <c r="AX46" s="66">
        <v>37.200000000000003</v>
      </c>
      <c r="AY46" s="67"/>
      <c r="AZ46" s="68" t="s">
        <v>42</v>
      </c>
      <c r="BA46" s="66">
        <v>60.9</v>
      </c>
      <c r="BB46" s="67"/>
      <c r="BC46" s="68" t="s">
        <v>42</v>
      </c>
      <c r="BD46" s="66">
        <v>60.4</v>
      </c>
      <c r="BE46" s="67"/>
      <c r="BF46" s="68" t="s">
        <v>42</v>
      </c>
      <c r="BG46" s="93">
        <v>39.1</v>
      </c>
      <c r="BH46" s="94"/>
      <c r="BI46" s="95" t="s">
        <v>42</v>
      </c>
      <c r="BJ46" s="93">
        <v>62.6</v>
      </c>
      <c r="BK46" s="94"/>
      <c r="BL46" s="95" t="s">
        <v>42</v>
      </c>
      <c r="BM46" s="93">
        <v>39.6</v>
      </c>
      <c r="BN46" s="94"/>
      <c r="BO46" s="95" t="s">
        <v>42</v>
      </c>
    </row>
    <row r="47" spans="1:67" ht="18">
      <c r="A47" s="134"/>
      <c r="B47" s="9" t="s">
        <v>39</v>
      </c>
      <c r="C47" s="9"/>
      <c r="D47" s="31"/>
      <c r="E47" s="8"/>
      <c r="F47" s="8"/>
      <c r="G47" s="8"/>
      <c r="H47" s="8"/>
      <c r="I47" s="8"/>
      <c r="J47" s="39"/>
      <c r="K47" s="8">
        <v>53.9</v>
      </c>
      <c r="L47" s="47" t="s">
        <v>109</v>
      </c>
      <c r="M47" s="50"/>
      <c r="N47" s="8">
        <v>75.3</v>
      </c>
      <c r="O47" s="47" t="s">
        <v>109</v>
      </c>
      <c r="P47" s="50"/>
      <c r="Q47" s="8">
        <v>74.5</v>
      </c>
      <c r="R47" s="43" t="s">
        <v>108</v>
      </c>
      <c r="S47" s="50"/>
      <c r="T47" s="8">
        <v>74.5</v>
      </c>
      <c r="U47" s="43" t="s">
        <v>108</v>
      </c>
      <c r="V47" s="50"/>
      <c r="W47" s="8">
        <v>75.8</v>
      </c>
      <c r="X47" s="47" t="s">
        <v>109</v>
      </c>
      <c r="Y47" s="50"/>
      <c r="Z47" s="8">
        <v>50.7</v>
      </c>
      <c r="AA47" s="47" t="s">
        <v>109</v>
      </c>
      <c r="AB47" s="50"/>
      <c r="AC47" s="66">
        <v>50.4</v>
      </c>
      <c r="AD47" s="67"/>
      <c r="AE47" s="71" t="s">
        <v>109</v>
      </c>
      <c r="AF47" s="66">
        <v>74.3</v>
      </c>
      <c r="AG47" s="67"/>
      <c r="AH47" s="68" t="s">
        <v>108</v>
      </c>
      <c r="AI47" s="66">
        <v>75.199999999999989</v>
      </c>
      <c r="AJ47" s="67"/>
      <c r="AK47" s="71" t="s">
        <v>44</v>
      </c>
      <c r="AL47" s="66">
        <v>73.3</v>
      </c>
      <c r="AM47" s="67"/>
      <c r="AN47" s="68" t="s">
        <v>108</v>
      </c>
      <c r="AO47" s="66">
        <v>73</v>
      </c>
      <c r="AP47" s="67"/>
      <c r="AQ47" s="68" t="s">
        <v>42</v>
      </c>
      <c r="AR47" s="66">
        <v>72.3</v>
      </c>
      <c r="AS47" s="67"/>
      <c r="AT47" s="68" t="s">
        <v>42</v>
      </c>
      <c r="AU47" s="66">
        <v>46.300000000000004</v>
      </c>
      <c r="AV47" s="67"/>
      <c r="AW47" s="68" t="s">
        <v>42</v>
      </c>
      <c r="AX47" s="66">
        <v>49.2</v>
      </c>
      <c r="AY47" s="67"/>
      <c r="AZ47" s="68" t="s">
        <v>42</v>
      </c>
      <c r="BA47" s="66">
        <v>73.3</v>
      </c>
      <c r="BB47" s="67"/>
      <c r="BC47" s="68" t="s">
        <v>42</v>
      </c>
      <c r="BD47" s="66">
        <v>72.699999999999989</v>
      </c>
      <c r="BE47" s="67"/>
      <c r="BF47" s="68" t="s">
        <v>42</v>
      </c>
      <c r="BG47" s="108">
        <v>52.8</v>
      </c>
      <c r="BH47" s="94"/>
      <c r="BI47" s="109" t="s">
        <v>44</v>
      </c>
      <c r="BJ47" s="108">
        <v>76.3</v>
      </c>
      <c r="BK47" s="94"/>
      <c r="BL47" s="109" t="s">
        <v>44</v>
      </c>
      <c r="BM47" s="108">
        <v>54.1</v>
      </c>
      <c r="BN47" s="94"/>
      <c r="BO47" s="109" t="s">
        <v>44</v>
      </c>
    </row>
    <row r="48" spans="1:67" ht="18">
      <c r="A48" s="134"/>
      <c r="B48" s="9" t="s">
        <v>40</v>
      </c>
      <c r="C48" s="9"/>
      <c r="D48" s="31"/>
      <c r="E48" s="8"/>
      <c r="F48" s="8"/>
      <c r="G48" s="8"/>
      <c r="H48" s="8"/>
      <c r="I48" s="8"/>
      <c r="J48" s="39"/>
      <c r="K48" s="8">
        <v>38.1</v>
      </c>
      <c r="L48" s="43" t="s">
        <v>108</v>
      </c>
      <c r="M48" s="50"/>
      <c r="N48" s="8">
        <v>60</v>
      </c>
      <c r="O48" s="43" t="s">
        <v>108</v>
      </c>
      <c r="P48" s="50"/>
      <c r="Q48" s="8">
        <v>62.2</v>
      </c>
      <c r="R48" s="43" t="s">
        <v>108</v>
      </c>
      <c r="S48" s="50"/>
      <c r="T48" s="8">
        <v>62.2</v>
      </c>
      <c r="U48" s="43" t="s">
        <v>108</v>
      </c>
      <c r="V48" s="50"/>
      <c r="W48" s="8">
        <v>63.1</v>
      </c>
      <c r="X48" s="43" t="s">
        <v>108</v>
      </c>
      <c r="Y48" s="50"/>
      <c r="Z48" s="8">
        <v>37.300000000000004</v>
      </c>
      <c r="AA48" s="43" t="s">
        <v>108</v>
      </c>
      <c r="AB48" s="50"/>
      <c r="AC48" s="66">
        <v>40.300000000000004</v>
      </c>
      <c r="AD48" s="67"/>
      <c r="AE48" s="68" t="s">
        <v>108</v>
      </c>
      <c r="AF48" s="66">
        <v>64.8</v>
      </c>
      <c r="AG48" s="67"/>
      <c r="AH48" s="68" t="s">
        <v>108</v>
      </c>
      <c r="AI48" s="66">
        <v>64.899999999999991</v>
      </c>
      <c r="AJ48" s="67"/>
      <c r="AK48" s="68" t="s">
        <v>108</v>
      </c>
      <c r="AL48" s="66">
        <v>61.6</v>
      </c>
      <c r="AM48" s="67"/>
      <c r="AN48" s="68" t="s">
        <v>108</v>
      </c>
      <c r="AO48" s="66">
        <v>60.7</v>
      </c>
      <c r="AP48" s="67"/>
      <c r="AQ48" s="68" t="s">
        <v>42</v>
      </c>
      <c r="AR48" s="66">
        <v>63.4</v>
      </c>
      <c r="AS48" s="67"/>
      <c r="AT48" s="68" t="s">
        <v>42</v>
      </c>
      <c r="AU48" s="66">
        <v>37.6</v>
      </c>
      <c r="AV48" s="67"/>
      <c r="AW48" s="68" t="s">
        <v>42</v>
      </c>
      <c r="AX48" s="66">
        <v>38.800000000000004</v>
      </c>
      <c r="AY48" s="67"/>
      <c r="AZ48" s="68" t="s">
        <v>42</v>
      </c>
      <c r="BA48" s="66">
        <v>63.5</v>
      </c>
      <c r="BB48" s="67"/>
      <c r="BC48" s="68" t="s">
        <v>42</v>
      </c>
      <c r="BD48" s="66">
        <v>63.2</v>
      </c>
      <c r="BE48" s="67"/>
      <c r="BF48" s="68" t="s">
        <v>42</v>
      </c>
      <c r="BG48" s="93"/>
      <c r="BH48" s="94"/>
      <c r="BI48" s="95"/>
      <c r="BJ48" s="93"/>
      <c r="BK48" s="94"/>
      <c r="BL48" s="95"/>
      <c r="BM48" s="93"/>
      <c r="BN48" s="94"/>
      <c r="BO48" s="95"/>
    </row>
    <row r="49" spans="1:67">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110"/>
      <c r="BH49" s="110"/>
      <c r="BI49" s="110"/>
      <c r="BJ49" s="110"/>
      <c r="BK49" s="110"/>
      <c r="BL49" s="110"/>
      <c r="BM49" s="110"/>
      <c r="BN49" s="110"/>
      <c r="BO49" s="110"/>
    </row>
    <row r="50" spans="1:67" ht="18" customHeight="1">
      <c r="A50" s="134" t="s">
        <v>94</v>
      </c>
      <c r="B50" s="9">
        <v>1</v>
      </c>
      <c r="C50" s="9" t="s">
        <v>99</v>
      </c>
      <c r="D50" s="31"/>
      <c r="E50" s="8"/>
      <c r="F50" s="8"/>
      <c r="G50" s="8"/>
      <c r="H50" s="8"/>
      <c r="I50" s="8"/>
      <c r="J50" s="39"/>
      <c r="K50" s="8"/>
      <c r="L50" s="17"/>
      <c r="M50" s="50"/>
      <c r="N50" s="8"/>
      <c r="O50" s="17"/>
      <c r="P50" s="50"/>
      <c r="Q50" s="8">
        <v>91.3</v>
      </c>
      <c r="R50" s="17"/>
      <c r="S50" s="50"/>
      <c r="T50" s="8">
        <v>91</v>
      </c>
      <c r="U50" s="17"/>
      <c r="V50" s="50"/>
      <c r="W50" s="8">
        <v>93</v>
      </c>
      <c r="X50" s="17"/>
      <c r="Y50" s="50"/>
      <c r="Z50" s="8">
        <v>68.8</v>
      </c>
      <c r="AA50" s="17"/>
      <c r="AB50" s="50"/>
      <c r="AC50" s="66">
        <v>62.9</v>
      </c>
      <c r="AD50" s="67"/>
      <c r="AE50" s="72"/>
      <c r="AF50" s="66">
        <v>87.2</v>
      </c>
      <c r="AG50" s="67"/>
      <c r="AH50" s="72"/>
      <c r="AI50" s="66">
        <v>88.6</v>
      </c>
      <c r="AJ50" s="67"/>
      <c r="AK50" s="72"/>
      <c r="AL50" s="66">
        <v>92.6</v>
      </c>
      <c r="AM50" s="67"/>
      <c r="AN50" s="72"/>
      <c r="AO50" s="66">
        <v>91.1</v>
      </c>
      <c r="AP50" s="67"/>
      <c r="AQ50" s="72"/>
      <c r="AR50" s="66">
        <v>85.2</v>
      </c>
      <c r="AS50" s="67"/>
      <c r="AT50" s="72"/>
      <c r="AU50" s="66">
        <v>58.6</v>
      </c>
      <c r="AV50" s="67"/>
      <c r="AW50" s="72"/>
      <c r="AX50" s="66">
        <v>60.5</v>
      </c>
      <c r="AY50" s="67"/>
      <c r="AZ50" s="72"/>
      <c r="BA50" s="66">
        <v>84.7</v>
      </c>
      <c r="BB50" s="67"/>
      <c r="BC50" s="72"/>
      <c r="BD50" s="66">
        <v>84.2</v>
      </c>
      <c r="BE50" s="67"/>
      <c r="BF50" s="72"/>
      <c r="BG50" s="93">
        <v>66.7</v>
      </c>
      <c r="BH50" s="94"/>
      <c r="BI50" s="96"/>
      <c r="BJ50" s="93">
        <v>90.2</v>
      </c>
      <c r="BK50" s="94"/>
      <c r="BL50" s="96"/>
      <c r="BM50" s="93">
        <v>65.5</v>
      </c>
      <c r="BN50" s="94"/>
      <c r="BO50" s="96"/>
    </row>
    <row r="51" spans="1:67" ht="18" customHeight="1">
      <c r="A51" s="134"/>
      <c r="B51" s="9">
        <v>2</v>
      </c>
      <c r="C51" s="9" t="s">
        <v>98</v>
      </c>
      <c r="D51" s="31"/>
      <c r="E51" s="8"/>
      <c r="F51" s="8"/>
      <c r="G51" s="8"/>
      <c r="H51" s="8"/>
      <c r="I51" s="8"/>
      <c r="J51" s="39"/>
      <c r="K51" s="8"/>
      <c r="L51" s="17"/>
      <c r="M51" s="50"/>
      <c r="N51" s="8"/>
      <c r="O51" s="17"/>
      <c r="P51" s="50"/>
      <c r="Q51" s="8">
        <v>84.8</v>
      </c>
      <c r="R51" s="17"/>
      <c r="S51" s="50"/>
      <c r="T51" s="8">
        <v>86.8</v>
      </c>
      <c r="U51" s="17"/>
      <c r="V51" s="50"/>
      <c r="W51" s="8">
        <v>88.6</v>
      </c>
      <c r="X51" s="17"/>
      <c r="Y51" s="50"/>
      <c r="Z51" s="8">
        <v>64.599999999999994</v>
      </c>
      <c r="AA51" s="17"/>
      <c r="AB51" s="50"/>
      <c r="AC51" s="66">
        <v>61.1</v>
      </c>
      <c r="AD51" s="67"/>
      <c r="AE51" s="72"/>
      <c r="AF51" s="66">
        <v>86.2</v>
      </c>
      <c r="AG51" s="67"/>
      <c r="AH51" s="72"/>
      <c r="AI51" s="66">
        <v>86.5</v>
      </c>
      <c r="AJ51" s="67"/>
      <c r="AK51" s="72"/>
      <c r="AL51" s="66">
        <v>90.3</v>
      </c>
      <c r="AM51" s="67"/>
      <c r="AN51" s="72"/>
      <c r="AO51" s="66">
        <v>89.4</v>
      </c>
      <c r="AP51" s="67"/>
      <c r="AQ51" s="72"/>
      <c r="AR51" s="66">
        <v>83.3</v>
      </c>
      <c r="AS51" s="67"/>
      <c r="AT51" s="72"/>
      <c r="AU51" s="66">
        <v>57.3</v>
      </c>
      <c r="AV51" s="67"/>
      <c r="AW51" s="72"/>
      <c r="AX51" s="66">
        <v>58.9</v>
      </c>
      <c r="AY51" s="67"/>
      <c r="AZ51" s="72"/>
      <c r="BA51" s="66">
        <v>82.8</v>
      </c>
      <c r="BB51" s="67"/>
      <c r="BC51" s="72"/>
      <c r="BD51" s="66">
        <v>82.7</v>
      </c>
      <c r="BE51" s="67"/>
      <c r="BF51" s="72"/>
      <c r="BG51" s="93">
        <v>69</v>
      </c>
      <c r="BH51" s="94"/>
      <c r="BI51" s="96"/>
      <c r="BJ51" s="93">
        <v>92.3</v>
      </c>
      <c r="BK51" s="94"/>
      <c r="BL51" s="96"/>
      <c r="BM51" s="93">
        <v>67.7</v>
      </c>
      <c r="BN51" s="94"/>
      <c r="BO51" s="96"/>
    </row>
    <row r="52" spans="1:67" ht="18">
      <c r="A52" s="134"/>
      <c r="B52" s="9">
        <v>3</v>
      </c>
      <c r="C52" s="9" t="s">
        <v>97</v>
      </c>
      <c r="D52" s="31"/>
      <c r="E52" s="8"/>
      <c r="F52" s="8"/>
      <c r="G52" s="8"/>
      <c r="H52" s="8"/>
      <c r="I52" s="8"/>
      <c r="J52" s="39"/>
      <c r="K52" s="8"/>
      <c r="L52" s="17"/>
      <c r="M52" s="50"/>
      <c r="N52" s="8"/>
      <c r="O52" s="17"/>
      <c r="P52" s="50"/>
      <c r="Q52" s="8">
        <v>78.899999999999991</v>
      </c>
      <c r="R52" s="17"/>
      <c r="S52" s="50"/>
      <c r="T52" s="8">
        <v>78.8</v>
      </c>
      <c r="U52" s="17"/>
      <c r="V52" s="50"/>
      <c r="W52" s="8">
        <v>78.400000000000006</v>
      </c>
      <c r="X52" s="17"/>
      <c r="Y52" s="50"/>
      <c r="Z52" s="8">
        <v>54.9</v>
      </c>
      <c r="AA52" s="17"/>
      <c r="AB52" s="50"/>
      <c r="AC52" s="66">
        <v>56.8</v>
      </c>
      <c r="AD52" s="67"/>
      <c r="AE52" s="72"/>
      <c r="AF52" s="66">
        <v>77.3</v>
      </c>
      <c r="AG52" s="67"/>
      <c r="AH52" s="72"/>
      <c r="AI52" s="66">
        <v>78.400000000000006</v>
      </c>
      <c r="AJ52" s="67"/>
      <c r="AK52" s="72"/>
      <c r="AL52" s="66">
        <v>76.2</v>
      </c>
      <c r="AM52" s="67"/>
      <c r="AN52" s="72"/>
      <c r="AO52" s="66">
        <v>76.2</v>
      </c>
      <c r="AP52" s="67"/>
      <c r="AQ52" s="72"/>
      <c r="AR52" s="66">
        <v>77</v>
      </c>
      <c r="AS52" s="67"/>
      <c r="AT52" s="72"/>
      <c r="AU52" s="66">
        <v>53.8</v>
      </c>
      <c r="AV52" s="67"/>
      <c r="AW52" s="72"/>
      <c r="AX52" s="66">
        <v>56</v>
      </c>
      <c r="AY52" s="67"/>
      <c r="AZ52" s="72"/>
      <c r="BA52" s="66">
        <v>78.900000000000006</v>
      </c>
      <c r="BB52" s="67"/>
      <c r="BC52" s="72"/>
      <c r="BD52" s="66">
        <v>77.3</v>
      </c>
      <c r="BE52" s="67"/>
      <c r="BF52" s="72"/>
      <c r="BG52" s="93">
        <v>57.2</v>
      </c>
      <c r="BH52" s="94"/>
      <c r="BI52" s="96"/>
      <c r="BJ52" s="93">
        <v>80.400000000000006</v>
      </c>
      <c r="BK52" s="94"/>
      <c r="BL52" s="96"/>
      <c r="BM52" s="93">
        <v>59.2</v>
      </c>
      <c r="BN52" s="94"/>
      <c r="BO52" s="96"/>
    </row>
    <row r="53" spans="1:67" ht="257" customHeight="1">
      <c r="B53" s="135" t="s">
        <v>113</v>
      </c>
      <c r="C53" s="136"/>
      <c r="D53" s="85"/>
      <c r="E53" s="85"/>
      <c r="F53" s="85"/>
      <c r="G53" s="85"/>
      <c r="H53" s="85"/>
      <c r="I53" s="85"/>
      <c r="J53" s="86"/>
      <c r="K53" s="137"/>
      <c r="L53" s="132"/>
      <c r="M53" s="133"/>
      <c r="N53" s="137"/>
      <c r="O53" s="132"/>
      <c r="P53" s="133"/>
      <c r="Q53" s="131" t="s">
        <v>114</v>
      </c>
      <c r="R53" s="132"/>
      <c r="S53" s="133"/>
      <c r="T53" s="131" t="s">
        <v>115</v>
      </c>
      <c r="U53" s="132"/>
      <c r="V53" s="133"/>
      <c r="W53" s="131" t="s">
        <v>116</v>
      </c>
      <c r="X53" s="132"/>
      <c r="Y53" s="133"/>
      <c r="Z53" s="131" t="s">
        <v>117</v>
      </c>
      <c r="AA53" s="132"/>
      <c r="AB53" s="133"/>
      <c r="AC53" s="122" t="s">
        <v>139</v>
      </c>
      <c r="AD53" s="122"/>
      <c r="AE53" s="122"/>
      <c r="AF53" s="122" t="s">
        <v>139</v>
      </c>
      <c r="AG53" s="122"/>
      <c r="AH53" s="122"/>
      <c r="AI53" s="122" t="s">
        <v>140</v>
      </c>
      <c r="AJ53" s="122"/>
      <c r="AK53" s="122"/>
      <c r="AL53" s="122" t="s">
        <v>141</v>
      </c>
      <c r="AM53" s="122"/>
      <c r="AN53" s="122"/>
      <c r="AO53" s="122" t="s">
        <v>142</v>
      </c>
      <c r="AP53" s="122"/>
      <c r="AQ53" s="122"/>
      <c r="AR53" s="122" t="s">
        <v>143</v>
      </c>
      <c r="AS53" s="122"/>
      <c r="AT53" s="122"/>
      <c r="AU53" s="122" t="s">
        <v>143</v>
      </c>
      <c r="AV53" s="122"/>
      <c r="AW53" s="122"/>
      <c r="AX53" s="122" t="s">
        <v>144</v>
      </c>
      <c r="AY53" s="122"/>
      <c r="AZ53" s="122"/>
      <c r="BA53" s="122" t="s">
        <v>144</v>
      </c>
      <c r="BB53" s="122"/>
      <c r="BC53" s="122"/>
      <c r="BD53" s="122" t="s">
        <v>145</v>
      </c>
      <c r="BE53" s="122"/>
      <c r="BF53" s="124"/>
      <c r="BG53" s="119" t="s">
        <v>137</v>
      </c>
      <c r="BH53" s="120"/>
      <c r="BI53" s="120"/>
      <c r="BJ53" s="119" t="s">
        <v>137</v>
      </c>
      <c r="BK53" s="120"/>
      <c r="BL53" s="120"/>
      <c r="BM53" s="119" t="s">
        <v>171</v>
      </c>
      <c r="BN53" s="120"/>
      <c r="BO53" s="120"/>
    </row>
    <row r="54" spans="1:67">
      <c r="B54" s="10"/>
      <c r="C54" s="48"/>
      <c r="D54" s="10"/>
      <c r="E54" s="48"/>
      <c r="F54" s="10"/>
      <c r="G54" s="48"/>
      <c r="H54" s="10"/>
      <c r="I54" s="10"/>
      <c r="J54" s="48"/>
      <c r="K54" s="56" t="s">
        <v>55</v>
      </c>
      <c r="N54" s="55" t="s">
        <v>56</v>
      </c>
      <c r="Q54" s="55" t="s">
        <v>95</v>
      </c>
      <c r="T54" s="55" t="s">
        <v>95</v>
      </c>
      <c r="W54" s="55" t="s">
        <v>95</v>
      </c>
      <c r="Z54" s="55" t="s">
        <v>104</v>
      </c>
      <c r="AC54" s="84" t="s">
        <v>105</v>
      </c>
      <c r="AD54" s="83"/>
      <c r="AE54" s="83"/>
      <c r="AF54" s="55" t="s">
        <v>95</v>
      </c>
      <c r="AG54" s="83"/>
      <c r="AH54" s="83"/>
      <c r="AI54" s="84" t="s">
        <v>111</v>
      </c>
      <c r="AJ54" s="83"/>
      <c r="AK54" s="83"/>
      <c r="AL54" s="84" t="s">
        <v>111</v>
      </c>
      <c r="AM54" s="83"/>
      <c r="AN54" s="83"/>
      <c r="AO54" s="84" t="s">
        <v>95</v>
      </c>
      <c r="AP54" s="83"/>
      <c r="AQ54" s="83"/>
      <c r="AR54" s="84" t="s">
        <v>121</v>
      </c>
      <c r="AS54" s="83"/>
      <c r="AT54" s="83"/>
      <c r="AU54" s="84" t="s">
        <v>121</v>
      </c>
      <c r="AV54" s="83"/>
      <c r="AW54" s="83"/>
      <c r="AX54" s="84" t="s">
        <v>121</v>
      </c>
      <c r="AY54" s="83"/>
      <c r="AZ54" s="83"/>
      <c r="BA54" s="84" t="s">
        <v>121</v>
      </c>
      <c r="BB54" s="83"/>
      <c r="BC54" s="83"/>
      <c r="BD54" s="84" t="s">
        <v>121</v>
      </c>
      <c r="BE54" s="83"/>
      <c r="BF54" s="83"/>
      <c r="BG54" s="121" t="s">
        <v>156</v>
      </c>
      <c r="BH54" s="121"/>
      <c r="BI54" s="121"/>
      <c r="BJ54" s="121" t="s">
        <v>156</v>
      </c>
      <c r="BK54" s="121"/>
      <c r="BL54" s="121"/>
      <c r="BM54" s="121" t="s">
        <v>170</v>
      </c>
      <c r="BN54" s="121"/>
      <c r="BO54" s="121"/>
    </row>
    <row r="55" spans="1:67">
      <c r="B55" s="10"/>
      <c r="C55" s="48"/>
      <c r="D55" s="49"/>
      <c r="E55" s="10"/>
      <c r="F55" s="48"/>
      <c r="G55" s="49"/>
      <c r="H55"/>
      <c r="I55"/>
      <c r="J55"/>
    </row>
    <row r="56" spans="1:67">
      <c r="B56" s="10"/>
      <c r="C56" s="48"/>
      <c r="D56" s="49"/>
      <c r="E56" s="10"/>
      <c r="F56" s="48"/>
      <c r="G56" s="49"/>
      <c r="H56"/>
      <c r="I56"/>
      <c r="J56"/>
    </row>
    <row r="57" spans="1:67">
      <c r="B57" s="10"/>
      <c r="C57" s="48"/>
      <c r="D57" s="49"/>
      <c r="E57" s="10"/>
      <c r="F57" s="48"/>
      <c r="G57" s="49"/>
      <c r="H57"/>
      <c r="I57"/>
      <c r="J57"/>
    </row>
    <row r="58" spans="1:67">
      <c r="B58" s="10"/>
      <c r="C58" s="48"/>
      <c r="D58" s="49"/>
      <c r="E58" s="10"/>
      <c r="F58" s="48"/>
      <c r="G58" s="49"/>
      <c r="H58"/>
      <c r="I58"/>
      <c r="J58"/>
    </row>
    <row r="59" spans="1:67">
      <c r="B59" s="10"/>
      <c r="C59" s="48"/>
      <c r="D59" s="49"/>
      <c r="E59" s="10"/>
      <c r="F59" s="48"/>
      <c r="G59" s="49"/>
      <c r="H59"/>
      <c r="I59"/>
      <c r="J59"/>
    </row>
    <row r="60" spans="1:67">
      <c r="B60" s="10"/>
      <c r="C60" s="48"/>
      <c r="D60" s="49"/>
      <c r="E60" s="10"/>
      <c r="F60" s="48"/>
      <c r="G60" s="49"/>
      <c r="H60"/>
      <c r="I60"/>
      <c r="J60"/>
    </row>
    <row r="61" spans="1:67">
      <c r="B61" s="10"/>
      <c r="C61" s="48"/>
      <c r="D61" s="49"/>
      <c r="E61" s="10"/>
      <c r="F61" s="48"/>
      <c r="G61" s="49"/>
      <c r="H61"/>
      <c r="I61"/>
      <c r="J61"/>
    </row>
    <row r="62" spans="1:67">
      <c r="B62" s="10"/>
      <c r="C62" s="48"/>
      <c r="D62" s="49"/>
      <c r="E62" s="10"/>
      <c r="F62" s="48"/>
      <c r="G62" s="49"/>
      <c r="H62"/>
      <c r="I62"/>
      <c r="J62"/>
    </row>
    <row r="63" spans="1:67">
      <c r="B63" s="10"/>
      <c r="C63" s="48"/>
      <c r="D63" s="49"/>
      <c r="E63" s="10"/>
      <c r="F63" s="48"/>
      <c r="G63" s="49"/>
      <c r="H63"/>
      <c r="I63"/>
      <c r="J63"/>
    </row>
    <row r="64" spans="1:67">
      <c r="B64" s="10"/>
      <c r="C64" s="48"/>
      <c r="D64" s="49"/>
      <c r="E64" s="10"/>
      <c r="F64" s="48"/>
      <c r="G64" s="49"/>
      <c r="H64"/>
      <c r="I64"/>
      <c r="J64"/>
    </row>
    <row r="65" spans="2:10">
      <c r="B65" s="10"/>
      <c r="C65" s="48"/>
      <c r="D65" s="49"/>
      <c r="E65" s="10"/>
      <c r="F65" s="48"/>
      <c r="G65" s="49"/>
      <c r="H65"/>
      <c r="I65"/>
      <c r="J65"/>
    </row>
    <row r="66" spans="2:10">
      <c r="B66" s="10"/>
      <c r="C66" s="48"/>
      <c r="D66" s="49"/>
      <c r="E66" s="10"/>
      <c r="F66" s="48"/>
      <c r="G66" s="49"/>
      <c r="H66"/>
      <c r="I66"/>
      <c r="J66"/>
    </row>
    <row r="67" spans="2:10">
      <c r="B67" s="10"/>
      <c r="C67" s="48"/>
      <c r="D67" s="49"/>
      <c r="E67" s="10"/>
      <c r="F67" s="48"/>
      <c r="G67" s="49"/>
      <c r="H67"/>
      <c r="I67"/>
      <c r="J67"/>
    </row>
    <row r="68" spans="2:10">
      <c r="B68" s="10"/>
      <c r="C68" s="48"/>
      <c r="D68" s="49"/>
      <c r="E68" s="10"/>
      <c r="F68" s="48"/>
      <c r="G68" s="49"/>
      <c r="H68"/>
      <c r="I68"/>
      <c r="J68"/>
    </row>
    <row r="69" spans="2:10">
      <c r="B69" s="10"/>
      <c r="C69" s="48"/>
      <c r="D69" s="49"/>
      <c r="E69" s="10"/>
      <c r="F69" s="48"/>
      <c r="G69" s="49"/>
      <c r="H69"/>
      <c r="I69"/>
      <c r="J69"/>
    </row>
    <row r="70" spans="2:10">
      <c r="B70" s="10"/>
      <c r="C70" s="48"/>
      <c r="D70" s="49"/>
      <c r="E70" s="10"/>
      <c r="F70" s="48"/>
      <c r="G70" s="49"/>
      <c r="H70"/>
      <c r="I70"/>
      <c r="J70"/>
    </row>
    <row r="71" spans="2:10">
      <c r="B71" s="10"/>
      <c r="C71" s="48"/>
      <c r="D71" s="49"/>
      <c r="E71" s="10"/>
      <c r="F71" s="48"/>
      <c r="G71" s="49"/>
      <c r="H71"/>
      <c r="I71"/>
      <c r="J71"/>
    </row>
    <row r="72" spans="2:10">
      <c r="B72" s="10"/>
      <c r="C72" s="48"/>
      <c r="D72" s="49"/>
      <c r="E72" s="10"/>
      <c r="F72" s="48"/>
      <c r="G72" s="49"/>
      <c r="H72"/>
      <c r="I72"/>
      <c r="J72"/>
    </row>
    <row r="73" spans="2:10">
      <c r="B73" s="10"/>
      <c r="C73" s="48"/>
      <c r="D73" s="49"/>
      <c r="E73" s="10"/>
      <c r="F73" s="48"/>
      <c r="G73" s="49"/>
      <c r="H73"/>
      <c r="I73"/>
      <c r="J73"/>
    </row>
  </sheetData>
  <mergeCells count="57">
    <mergeCell ref="BM5:BO6"/>
    <mergeCell ref="BM53:BO53"/>
    <mergeCell ref="BM54:BO54"/>
    <mergeCell ref="BJ5:BL6"/>
    <mergeCell ref="BJ53:BL53"/>
    <mergeCell ref="BJ54:BL54"/>
    <mergeCell ref="D6:D7"/>
    <mergeCell ref="AI5:AK6"/>
    <mergeCell ref="E6:E7"/>
    <mergeCell ref="F6:F7"/>
    <mergeCell ref="Z5:AB6"/>
    <mergeCell ref="W5:Y6"/>
    <mergeCell ref="G6:G7"/>
    <mergeCell ref="H6:H7"/>
    <mergeCell ref="I6:I7"/>
    <mergeCell ref="T5:V6"/>
    <mergeCell ref="Q5:S6"/>
    <mergeCell ref="N5:P6"/>
    <mergeCell ref="BA5:BC6"/>
    <mergeCell ref="B4:C4"/>
    <mergeCell ref="B5:B7"/>
    <mergeCell ref="C5:C7"/>
    <mergeCell ref="A8:A36"/>
    <mergeCell ref="A38:A44"/>
    <mergeCell ref="A50:A52"/>
    <mergeCell ref="A46:A48"/>
    <mergeCell ref="B53:C53"/>
    <mergeCell ref="K53:M53"/>
    <mergeCell ref="N53:P53"/>
    <mergeCell ref="W53:Y53"/>
    <mergeCell ref="Z53:AB53"/>
    <mergeCell ref="AC53:AE53"/>
    <mergeCell ref="Q53:S53"/>
    <mergeCell ref="T53:V53"/>
    <mergeCell ref="AC5:AE6"/>
    <mergeCell ref="J6:J7"/>
    <mergeCell ref="D5:J5"/>
    <mergeCell ref="AX5:AZ6"/>
    <mergeCell ref="AX53:AZ53"/>
    <mergeCell ref="AF53:AH53"/>
    <mergeCell ref="AI53:AK53"/>
    <mergeCell ref="AL53:AN53"/>
    <mergeCell ref="AL5:AN6"/>
    <mergeCell ref="AF5:AH6"/>
    <mergeCell ref="AO53:AQ53"/>
    <mergeCell ref="AR53:AT53"/>
    <mergeCell ref="AO5:AQ6"/>
    <mergeCell ref="AR5:AT6"/>
    <mergeCell ref="AU5:AW6"/>
    <mergeCell ref="K5:M6"/>
    <mergeCell ref="AU53:AW53"/>
    <mergeCell ref="BG5:BI6"/>
    <mergeCell ref="BG53:BI53"/>
    <mergeCell ref="BG54:BI54"/>
    <mergeCell ref="BD5:BF6"/>
    <mergeCell ref="BD53:BF53"/>
    <mergeCell ref="BA53:BC53"/>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2655D-B934-8841-AC36-95E713A75C78}">
  <dimension ref="E13:P23"/>
  <sheetViews>
    <sheetView topLeftCell="D24" zoomScale="138" workbookViewId="0">
      <selection activeCell="H23" sqref="H23"/>
    </sheetView>
  </sheetViews>
  <sheetFormatPr baseColWidth="10" defaultRowHeight="15"/>
  <cols>
    <col min="7" max="7" width="17.33203125" bestFit="1" customWidth="1"/>
    <col min="8" max="8" width="52" bestFit="1" customWidth="1"/>
    <col min="10" max="10" width="15.5" bestFit="1" customWidth="1"/>
    <col min="11" max="11" width="36.1640625" customWidth="1"/>
    <col min="12" max="12" width="36.33203125" customWidth="1"/>
    <col min="13" max="13" width="15.6640625" bestFit="1" customWidth="1"/>
  </cols>
  <sheetData>
    <row r="13" spans="6:13">
      <c r="F13" s="111" t="s">
        <v>149</v>
      </c>
      <c r="G13" s="111" t="s">
        <v>157</v>
      </c>
      <c r="H13" s="111" t="s">
        <v>150</v>
      </c>
      <c r="I13" s="112" t="s">
        <v>151</v>
      </c>
      <c r="J13" s="146" t="s">
        <v>162</v>
      </c>
      <c r="K13" s="146"/>
      <c r="L13" s="146"/>
      <c r="M13" s="146"/>
    </row>
    <row r="14" spans="6:13">
      <c r="F14" s="143" t="s">
        <v>147</v>
      </c>
      <c r="G14" s="111" t="s">
        <v>146</v>
      </c>
      <c r="H14" s="111" t="s">
        <v>148</v>
      </c>
      <c r="I14" s="111">
        <v>11.8</v>
      </c>
      <c r="J14" s="116" t="s">
        <v>159</v>
      </c>
      <c r="K14" s="117" t="s">
        <v>164</v>
      </c>
      <c r="L14" s="116" t="s">
        <v>163</v>
      </c>
      <c r="M14" s="117" t="s">
        <v>167</v>
      </c>
    </row>
    <row r="15" spans="6:13">
      <c r="F15" s="144"/>
      <c r="G15" s="111" t="s">
        <v>146</v>
      </c>
      <c r="H15" s="111" t="s">
        <v>155</v>
      </c>
      <c r="I15" s="111">
        <v>18.8</v>
      </c>
      <c r="J15" s="116"/>
      <c r="K15" s="116"/>
      <c r="L15" s="116"/>
      <c r="M15" s="116"/>
    </row>
    <row r="16" spans="6:13">
      <c r="F16" s="143" t="s">
        <v>152</v>
      </c>
      <c r="G16" s="111" t="s">
        <v>153</v>
      </c>
      <c r="H16" s="111" t="s">
        <v>154</v>
      </c>
      <c r="I16" s="111">
        <v>13</v>
      </c>
      <c r="J16" s="116" t="s">
        <v>161</v>
      </c>
      <c r="K16" s="117" t="s">
        <v>165</v>
      </c>
      <c r="L16" s="116"/>
      <c r="M16" s="116"/>
    </row>
    <row r="17" spans="5:16">
      <c r="F17" s="145"/>
      <c r="G17" s="111" t="s">
        <v>153</v>
      </c>
      <c r="H17" s="111" t="s">
        <v>148</v>
      </c>
      <c r="I17" s="111">
        <v>15.5</v>
      </c>
      <c r="J17" s="116" t="s">
        <v>160</v>
      </c>
      <c r="K17" s="116" t="s">
        <v>166</v>
      </c>
      <c r="L17" s="117" t="s">
        <v>164</v>
      </c>
      <c r="M17" s="117" t="s">
        <v>168</v>
      </c>
    </row>
    <row r="18" spans="5:16">
      <c r="F18" s="144"/>
      <c r="G18" s="111" t="s">
        <v>153</v>
      </c>
      <c r="H18" s="111" t="s">
        <v>155</v>
      </c>
      <c r="I18" s="111">
        <v>22.5</v>
      </c>
      <c r="J18" s="116"/>
      <c r="K18" s="116"/>
      <c r="L18" s="116"/>
      <c r="M18" s="116"/>
    </row>
    <row r="22" spans="5:16">
      <c r="E22" s="113"/>
      <c r="F22" s="113" t="s">
        <v>146</v>
      </c>
      <c r="I22" s="115" t="s">
        <v>153</v>
      </c>
      <c r="M22" s="113" t="s">
        <v>153</v>
      </c>
      <c r="P22" s="113"/>
    </row>
    <row r="23" spans="5:16">
      <c r="E23" s="114"/>
      <c r="F23" s="114" t="s">
        <v>148</v>
      </c>
      <c r="I23" s="115" t="s">
        <v>154</v>
      </c>
      <c r="M23" s="114" t="s">
        <v>148</v>
      </c>
      <c r="P23" s="114"/>
    </row>
  </sheetData>
  <mergeCells count="3">
    <mergeCell ref="F14:F15"/>
    <mergeCell ref="F16:F18"/>
    <mergeCell ref="J13:M13"/>
  </mergeCells>
  <phoneticPr fontId="2"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F4F76-AAF8-6A46-A375-2C464C4BFE4E}">
  <dimension ref="A1"/>
  <sheetViews>
    <sheetView topLeftCell="A81" zoomScale="75" workbookViewId="0">
      <selection activeCell="Q97" sqref="Q97"/>
    </sheetView>
  </sheetViews>
  <sheetFormatPr baseColWidth="10" defaultColWidth="8.83203125" defaultRowHeight="15"/>
  <sheetData/>
  <phoneticPr fontId="2"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86591-4F12-0842-9759-A842419AF0CE}">
  <dimension ref="B10:H17"/>
  <sheetViews>
    <sheetView topLeftCell="A3" workbookViewId="0">
      <selection activeCell="K14" sqref="K14"/>
    </sheetView>
  </sheetViews>
  <sheetFormatPr baseColWidth="10" defaultRowHeight="15"/>
  <sheetData>
    <row r="10" spans="2:8">
      <c r="B10" s="87" t="s">
        <v>125</v>
      </c>
      <c r="C10" s="87">
        <v>10000</v>
      </c>
      <c r="D10" s="87" t="s">
        <v>126</v>
      </c>
      <c r="E10" s="87"/>
      <c r="F10" s="87" t="s">
        <v>125</v>
      </c>
      <c r="G10" s="87">
        <v>10000</v>
      </c>
      <c r="H10" s="87" t="s">
        <v>126</v>
      </c>
    </row>
    <row r="11" spans="2:8">
      <c r="B11" s="87" t="s">
        <v>127</v>
      </c>
      <c r="C11" s="87">
        <v>105</v>
      </c>
      <c r="D11" s="87" t="s">
        <v>128</v>
      </c>
      <c r="E11" s="87"/>
      <c r="F11" s="87" t="s">
        <v>127</v>
      </c>
      <c r="G11" s="87">
        <v>105</v>
      </c>
      <c r="H11" s="87" t="s">
        <v>128</v>
      </c>
    </row>
    <row r="12" spans="2:8">
      <c r="B12" s="87" t="s">
        <v>129</v>
      </c>
      <c r="C12" s="89">
        <v>83</v>
      </c>
      <c r="D12" s="87" t="s">
        <v>128</v>
      </c>
      <c r="E12" s="87"/>
      <c r="F12" s="87" t="s">
        <v>129</v>
      </c>
      <c r="G12" s="89">
        <v>86.2</v>
      </c>
      <c r="H12" s="87" t="s">
        <v>128</v>
      </c>
    </row>
    <row r="13" spans="2:8">
      <c r="B13" s="87" t="s">
        <v>130</v>
      </c>
      <c r="C13" s="87">
        <v>4000</v>
      </c>
      <c r="D13" s="87" t="s">
        <v>131</v>
      </c>
      <c r="E13" s="87"/>
      <c r="F13" s="87" t="s">
        <v>130</v>
      </c>
      <c r="G13" s="87">
        <v>4000</v>
      </c>
      <c r="H13" s="87" t="s">
        <v>131</v>
      </c>
    </row>
    <row r="14" spans="2:8">
      <c r="B14" s="87" t="s">
        <v>132</v>
      </c>
      <c r="C14" s="87">
        <v>1000</v>
      </c>
      <c r="D14" s="87" t="s">
        <v>131</v>
      </c>
      <c r="E14" s="87"/>
      <c r="F14" s="87" t="s">
        <v>132</v>
      </c>
      <c r="G14" s="87">
        <v>1000</v>
      </c>
      <c r="H14" s="87" t="s">
        <v>131</v>
      </c>
    </row>
    <row r="15" spans="2:8">
      <c r="B15" s="87"/>
      <c r="C15" s="87"/>
      <c r="D15" s="87"/>
      <c r="E15" s="87"/>
      <c r="F15" s="87"/>
      <c r="G15" s="87"/>
      <c r="H15" s="87"/>
    </row>
    <row r="16" spans="2:8">
      <c r="B16" s="87" t="s">
        <v>133</v>
      </c>
      <c r="C16" s="87">
        <f>C10*(2^((C11-C12)/10))*2^((-5*(C14/C13)^2)/10)</f>
        <v>44963.364718647899</v>
      </c>
      <c r="D16" s="87" t="s">
        <v>126</v>
      </c>
      <c r="E16" s="87"/>
      <c r="F16" s="87" t="s">
        <v>133</v>
      </c>
      <c r="G16" s="87">
        <f>G10*(2^((G11-G12)/10))*2^((-5*(G14/G13)^2)/10)</f>
        <v>36018.797071184796</v>
      </c>
      <c r="H16" s="87" t="s">
        <v>126</v>
      </c>
    </row>
    <row r="17" spans="2:8">
      <c r="B17" s="87"/>
      <c r="C17" s="87">
        <f>C16/(365*24)</f>
        <v>5.1328041916264722</v>
      </c>
      <c r="D17" s="88" t="s">
        <v>134</v>
      </c>
      <c r="E17" s="88"/>
      <c r="F17" s="87"/>
      <c r="G17" s="87">
        <f>G16/(365*24)</f>
        <v>4.1117348254777166</v>
      </c>
      <c r="H17" s="88" t="s">
        <v>134</v>
      </c>
    </row>
  </sheetData>
  <phoneticPr fontId="2"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13:C113"/>
  <sheetViews>
    <sheetView topLeftCell="A2" zoomScale="114" workbookViewId="0">
      <selection activeCell="U113" sqref="U113"/>
    </sheetView>
  </sheetViews>
  <sheetFormatPr baseColWidth="10" defaultColWidth="8.83203125" defaultRowHeight="15"/>
  <sheetData>
    <row r="113" spans="2:3">
      <c r="B113" s="147">
        <v>44161</v>
      </c>
      <c r="C113" s="147"/>
    </row>
  </sheetData>
  <mergeCells count="1">
    <mergeCell ref="B113:C113"/>
  </mergeCells>
  <phoneticPr fontId="2"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5</vt:i4>
      </vt:variant>
    </vt:vector>
  </HeadingPairs>
  <TitlesOfParts>
    <vt:vector size="5" baseType="lpstr">
      <vt:lpstr>K18X001T00 thermal test</vt:lpstr>
      <vt:lpstr>Power compare</vt:lpstr>
      <vt:lpstr>DVT1 sample</vt:lpstr>
      <vt:lpstr>電解電容壽命</vt:lpstr>
      <vt:lpstr>EVT Pictures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使用者</cp:lastModifiedBy>
  <cp:lastPrinted>2017-10-23T11:18:29Z</cp:lastPrinted>
  <dcterms:created xsi:type="dcterms:W3CDTF">2016-01-28T05:55:43Z</dcterms:created>
  <dcterms:modified xsi:type="dcterms:W3CDTF">2021-03-19T05:52:15Z</dcterms:modified>
</cp:coreProperties>
</file>